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sbyterianchurchaotearoa.sharepoint.com/sites/PCANZShared/Finance/Finance Services Team/Statistics/2025 Statistics/"/>
    </mc:Choice>
  </mc:AlternateContent>
  <xr:revisionPtr revIDLastSave="3298" documentId="8_{42AD1468-1ED9-462B-8E9E-FA1E1D89CB5B}" xr6:coauthVersionLast="47" xr6:coauthVersionMax="47" xr10:uidLastSave="{4F5164B9-C18D-4842-B6A3-12A18157795C}"/>
  <bookViews>
    <workbookView xWindow="28680" yWindow="-120" windowWidth="29040" windowHeight="15720" activeTab="3" xr2:uid="{C5649ABA-F754-494C-8D71-7673215A31A1}"/>
  </bookViews>
  <sheets>
    <sheet name="TitlePage" sheetId="10" r:id="rId1"/>
    <sheet name="All Presbyteries" sheetId="2" r:id="rId2"/>
    <sheet name="Alpine" sheetId="3" r:id="rId3"/>
    <sheet name="Central" sheetId="4" r:id="rId4"/>
    <sheet name="Kaimai" sheetId="5" r:id="rId5"/>
    <sheet name="Northern" sheetId="6" r:id="rId6"/>
    <sheet name="Pacific" sheetId="7" r:id="rId7"/>
    <sheet name="Southern" sheetId="8" r:id="rId8"/>
    <sheet name="Te Aka Puaho" sheetId="9" r:id="rId9"/>
  </sheets>
  <externalReferences>
    <externalReference r:id="rId10"/>
  </externalReferences>
  <definedNames>
    <definedName name="tblFinancialReturnsNo">[1]!tblReturnN[#All]</definedName>
    <definedName name="tblFinancialReturnsYes">[1]!tblReturnY[#All]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6" i="8" l="1"/>
  <c r="AC16" i="8" s="1"/>
  <c r="AB16" i="8"/>
  <c r="AH16" i="8"/>
  <c r="AJ16" i="8"/>
  <c r="G61" i="8" l="1"/>
  <c r="H61" i="8"/>
  <c r="I61" i="8"/>
  <c r="J61" i="8"/>
  <c r="K61" i="8"/>
  <c r="L61" i="8"/>
  <c r="M61" i="8"/>
  <c r="N61" i="8"/>
  <c r="O61" i="8"/>
  <c r="P61" i="8"/>
  <c r="Q61" i="8"/>
  <c r="S61" i="8"/>
  <c r="T61" i="8"/>
  <c r="U61" i="8"/>
  <c r="V61" i="8"/>
  <c r="W61" i="8"/>
  <c r="X61" i="8"/>
  <c r="Y61" i="8"/>
  <c r="Z61" i="8"/>
  <c r="AA61" i="8"/>
  <c r="AD61" i="8"/>
  <c r="AE61" i="8"/>
  <c r="AF61" i="8"/>
  <c r="AG61" i="8"/>
  <c r="AI61" i="8"/>
  <c r="AK61" i="8"/>
  <c r="AL61" i="8"/>
  <c r="AI17" i="7" l="1"/>
  <c r="AF17" i="7"/>
  <c r="AG17" i="7"/>
  <c r="AE17" i="7"/>
  <c r="AD17" i="7"/>
  <c r="T17" i="7"/>
  <c r="U17" i="7"/>
  <c r="V17" i="7"/>
  <c r="W17" i="7"/>
  <c r="X17" i="7"/>
  <c r="Y17" i="7"/>
  <c r="Z17" i="7"/>
  <c r="AA17" i="7"/>
  <c r="S17" i="7"/>
  <c r="H17" i="7"/>
  <c r="I17" i="7"/>
  <c r="J17" i="7"/>
  <c r="K17" i="7"/>
  <c r="L17" i="7"/>
  <c r="M17" i="7"/>
  <c r="N17" i="7"/>
  <c r="O17" i="7"/>
  <c r="P17" i="7"/>
  <c r="Q17" i="7"/>
  <c r="G17" i="7"/>
  <c r="F8" i="2" s="1"/>
  <c r="AI61" i="6"/>
  <c r="AE61" i="6"/>
  <c r="AF61" i="6"/>
  <c r="AG61" i="6"/>
  <c r="AD61" i="6"/>
  <c r="T61" i="6"/>
  <c r="U61" i="6"/>
  <c r="V61" i="6"/>
  <c r="W61" i="6"/>
  <c r="X61" i="6"/>
  <c r="Y61" i="6"/>
  <c r="Z61" i="6"/>
  <c r="AA61" i="6"/>
  <c r="S61" i="6"/>
  <c r="H61" i="6"/>
  <c r="I61" i="6"/>
  <c r="J61" i="6"/>
  <c r="K61" i="6"/>
  <c r="L61" i="6"/>
  <c r="M61" i="6"/>
  <c r="N61" i="6"/>
  <c r="O61" i="6"/>
  <c r="P61" i="6"/>
  <c r="Q61" i="6"/>
  <c r="G61" i="6"/>
  <c r="F7" i="2" s="1"/>
  <c r="AI28" i="5"/>
  <c r="AE28" i="5"/>
  <c r="AF28" i="5"/>
  <c r="AG28" i="5"/>
  <c r="AD28" i="5"/>
  <c r="T28" i="5"/>
  <c r="U28" i="5"/>
  <c r="V28" i="5"/>
  <c r="W28" i="5"/>
  <c r="X28" i="5"/>
  <c r="Y28" i="5"/>
  <c r="Z28" i="5"/>
  <c r="AA28" i="5"/>
  <c r="S28" i="5"/>
  <c r="H28" i="5"/>
  <c r="I28" i="5"/>
  <c r="J28" i="5"/>
  <c r="K28" i="5"/>
  <c r="L28" i="5"/>
  <c r="M28" i="5"/>
  <c r="N28" i="5"/>
  <c r="O28" i="5"/>
  <c r="P28" i="5"/>
  <c r="Q28" i="5"/>
  <c r="G28" i="5"/>
  <c r="F6" i="2" s="1"/>
  <c r="AI48" i="4"/>
  <c r="AE48" i="4"/>
  <c r="AF48" i="4"/>
  <c r="AG48" i="4"/>
  <c r="AD48" i="4"/>
  <c r="T48" i="4"/>
  <c r="U48" i="4"/>
  <c r="V48" i="4"/>
  <c r="W48" i="4"/>
  <c r="X48" i="4"/>
  <c r="Y48" i="4"/>
  <c r="Z48" i="4"/>
  <c r="AA48" i="4"/>
  <c r="S48" i="4"/>
  <c r="H48" i="4"/>
  <c r="I48" i="4"/>
  <c r="J48" i="4"/>
  <c r="K48" i="4"/>
  <c r="L48" i="4"/>
  <c r="M48" i="4"/>
  <c r="N48" i="4"/>
  <c r="O48" i="4"/>
  <c r="P48" i="4"/>
  <c r="Q48" i="4"/>
  <c r="G48" i="4"/>
  <c r="F5" i="2" s="1"/>
  <c r="AI32" i="3"/>
  <c r="AE32" i="3"/>
  <c r="AF32" i="3"/>
  <c r="AG32" i="3"/>
  <c r="AD32" i="3"/>
  <c r="T32" i="3"/>
  <c r="U32" i="3"/>
  <c r="V32" i="3"/>
  <c r="W32" i="3"/>
  <c r="X32" i="3"/>
  <c r="Y32" i="3"/>
  <c r="Z32" i="3"/>
  <c r="AA32" i="3"/>
  <c r="S32" i="3"/>
  <c r="H32" i="3"/>
  <c r="I32" i="3"/>
  <c r="J32" i="3"/>
  <c r="K32" i="3"/>
  <c r="L32" i="3"/>
  <c r="M32" i="3"/>
  <c r="N32" i="3"/>
  <c r="O32" i="3"/>
  <c r="P32" i="3"/>
  <c r="Q32" i="3"/>
  <c r="G32" i="3"/>
  <c r="F4" i="2" s="1"/>
  <c r="AC47" i="8" l="1"/>
  <c r="R24" i="8"/>
  <c r="A7" i="7"/>
  <c r="AH19" i="9" l="1"/>
  <c r="AE19" i="9"/>
  <c r="AF19" i="9"/>
  <c r="AG19" i="9"/>
  <c r="AD19" i="9"/>
  <c r="AC19" i="9"/>
  <c r="AB19" i="9"/>
  <c r="T19" i="9"/>
  <c r="U19" i="9"/>
  <c r="V19" i="9"/>
  <c r="W19" i="9"/>
  <c r="X19" i="9"/>
  <c r="Y19" i="9"/>
  <c r="Z19" i="9"/>
  <c r="AA19" i="9"/>
  <c r="S19" i="9"/>
  <c r="R19" i="9"/>
  <c r="H19" i="9"/>
  <c r="I19" i="9"/>
  <c r="J19" i="9"/>
  <c r="K19" i="9"/>
  <c r="L19" i="9"/>
  <c r="M19" i="9"/>
  <c r="N19" i="9"/>
  <c r="O19" i="9"/>
  <c r="P19" i="9"/>
  <c r="Q19" i="9"/>
  <c r="G19" i="9"/>
  <c r="A58" i="6"/>
  <c r="A59" i="6" s="1"/>
  <c r="A60" i="6" s="1"/>
  <c r="AH29" i="3" l="1"/>
  <c r="AJ29" i="3" s="1"/>
  <c r="AB29" i="3"/>
  <c r="R29" i="3"/>
  <c r="AB6" i="4"/>
  <c r="AC29" i="3" l="1"/>
  <c r="W47" i="5"/>
  <c r="W39" i="5"/>
  <c r="W40" i="5"/>
  <c r="W41" i="5"/>
  <c r="W42" i="5"/>
  <c r="W43" i="5"/>
  <c r="W44" i="5"/>
  <c r="W45" i="5"/>
  <c r="W46" i="5"/>
  <c r="W38" i="5"/>
  <c r="V47" i="5"/>
  <c r="U47" i="5"/>
  <c r="AH4" i="5"/>
  <c r="G30" i="5" l="1"/>
  <c r="F32" i="5"/>
  <c r="F66" i="8" l="1"/>
  <c r="F22" i="7"/>
  <c r="F67" i="6"/>
  <c r="F52" i="4"/>
  <c r="F38" i="3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AH8" i="2"/>
  <c r="R8" i="2"/>
  <c r="I8" i="2"/>
  <c r="V7" i="2"/>
  <c r="N7" i="2"/>
  <c r="V6" i="2"/>
  <c r="M6" i="2"/>
  <c r="AH9" i="2"/>
  <c r="AF9" i="2"/>
  <c r="AE9" i="2"/>
  <c r="AD9" i="2"/>
  <c r="AC9" i="2"/>
  <c r="Z9" i="2"/>
  <c r="Y9" i="2"/>
  <c r="X9" i="2"/>
  <c r="W9" i="2"/>
  <c r="V9" i="2"/>
  <c r="U9" i="2"/>
  <c r="T9" i="2"/>
  <c r="S9" i="2"/>
  <c r="R9" i="2"/>
  <c r="P9" i="2"/>
  <c r="O9" i="2"/>
  <c r="N9" i="2"/>
  <c r="M9" i="2"/>
  <c r="L9" i="2"/>
  <c r="K9" i="2"/>
  <c r="J9" i="2"/>
  <c r="I9" i="2"/>
  <c r="H9" i="2"/>
  <c r="G9" i="2"/>
  <c r="F9" i="2"/>
  <c r="F11" i="2" s="1"/>
  <c r="AF8" i="2"/>
  <c r="AE8" i="2"/>
  <c r="AD8" i="2"/>
  <c r="AC8" i="2"/>
  <c r="Z8" i="2"/>
  <c r="Y8" i="2"/>
  <c r="X8" i="2"/>
  <c r="W8" i="2"/>
  <c r="V8" i="2"/>
  <c r="U8" i="2"/>
  <c r="T8" i="2"/>
  <c r="S8" i="2"/>
  <c r="P8" i="2"/>
  <c r="O8" i="2"/>
  <c r="N8" i="2"/>
  <c r="M8" i="2"/>
  <c r="L8" i="2"/>
  <c r="K8" i="2"/>
  <c r="J8" i="2"/>
  <c r="H8" i="2"/>
  <c r="G8" i="2"/>
  <c r="AH7" i="2"/>
  <c r="AF7" i="2"/>
  <c r="AE7" i="2"/>
  <c r="AD7" i="2"/>
  <c r="AC7" i="2"/>
  <c r="Z7" i="2"/>
  <c r="Y7" i="2"/>
  <c r="X7" i="2"/>
  <c r="W7" i="2"/>
  <c r="U7" i="2"/>
  <c r="T7" i="2"/>
  <c r="S7" i="2"/>
  <c r="R7" i="2"/>
  <c r="P7" i="2"/>
  <c r="O7" i="2"/>
  <c r="M7" i="2"/>
  <c r="L7" i="2"/>
  <c r="L11" i="2" s="1"/>
  <c r="K7" i="2"/>
  <c r="J7" i="2"/>
  <c r="I7" i="2"/>
  <c r="H7" i="2"/>
  <c r="G7" i="2"/>
  <c r="AH6" i="2"/>
  <c r="AF6" i="2"/>
  <c r="AE6" i="2"/>
  <c r="AD6" i="2"/>
  <c r="AC6" i="2"/>
  <c r="Z6" i="2"/>
  <c r="Y6" i="2"/>
  <c r="X6" i="2"/>
  <c r="W6" i="2"/>
  <c r="U6" i="2"/>
  <c r="T6" i="2"/>
  <c r="S6" i="2"/>
  <c r="R6" i="2"/>
  <c r="P6" i="2"/>
  <c r="O6" i="2"/>
  <c r="N6" i="2"/>
  <c r="L6" i="2"/>
  <c r="K6" i="2"/>
  <c r="J6" i="2"/>
  <c r="I6" i="2"/>
  <c r="H6" i="2"/>
  <c r="G6" i="2"/>
  <c r="AH5" i="2"/>
  <c r="AF5" i="2"/>
  <c r="AE5" i="2"/>
  <c r="AD5" i="2"/>
  <c r="AC5" i="2"/>
  <c r="Z5" i="2"/>
  <c r="Y5" i="2"/>
  <c r="X5" i="2"/>
  <c r="W5" i="2"/>
  <c r="V5" i="2"/>
  <c r="U5" i="2"/>
  <c r="T5" i="2"/>
  <c r="S5" i="2"/>
  <c r="R5" i="2"/>
  <c r="P5" i="2"/>
  <c r="O5" i="2"/>
  <c r="N5" i="2"/>
  <c r="M5" i="2"/>
  <c r="L5" i="2"/>
  <c r="K5" i="2"/>
  <c r="J5" i="2"/>
  <c r="I5" i="2"/>
  <c r="H5" i="2"/>
  <c r="G5" i="2"/>
  <c r="L4" i="2"/>
  <c r="AH41" i="6"/>
  <c r="AJ41" i="6" s="1"/>
  <c r="AH18" i="4"/>
  <c r="I11" i="2" l="1"/>
  <c r="R46" i="8"/>
  <c r="R6" i="4"/>
  <c r="AC6" i="4" s="1"/>
  <c r="AH22" i="3"/>
  <c r="AB15" i="3"/>
  <c r="AB35" i="4"/>
  <c r="AH28" i="3" l="1"/>
  <c r="AJ28" i="3" l="1"/>
  <c r="AH16" i="5"/>
  <c r="AB16" i="5"/>
  <c r="AH19" i="3"/>
  <c r="AH4" i="3"/>
  <c r="R11" i="7"/>
  <c r="R9" i="4"/>
  <c r="AH28" i="8"/>
  <c r="AH21" i="8"/>
  <c r="AH21" i="4"/>
  <c r="AH24" i="4"/>
  <c r="AH54" i="8" l="1"/>
  <c r="AH25" i="3"/>
  <c r="R31" i="4"/>
  <c r="R32" i="4"/>
  <c r="R23" i="4"/>
  <c r="R29" i="4"/>
  <c r="R57" i="6"/>
  <c r="R38" i="6"/>
  <c r="AH25" i="6"/>
  <c r="R25" i="6"/>
  <c r="AB13" i="8"/>
  <c r="AH43" i="8"/>
  <c r="AH40" i="8"/>
  <c r="R18" i="3"/>
  <c r="L13" i="2" l="1"/>
  <c r="B41" i="3"/>
  <c r="D4" i="2" s="1"/>
  <c r="W21" i="9"/>
  <c r="R21" i="9"/>
  <c r="N21" i="9"/>
  <c r="G21" i="9"/>
  <c r="AB21" i="9"/>
  <c r="AJ21" i="9"/>
  <c r="AH21" i="9"/>
  <c r="AF21" i="9"/>
  <c r="AD21" i="9"/>
  <c r="AC21" i="9"/>
  <c r="X21" i="9"/>
  <c r="S21" i="9"/>
  <c r="M63" i="8"/>
  <c r="AF63" i="8"/>
  <c r="U63" i="8"/>
  <c r="T63" i="8"/>
  <c r="P63" i="8"/>
  <c r="L63" i="8"/>
  <c r="K63" i="8"/>
  <c r="G63" i="8"/>
  <c r="AI63" i="8"/>
  <c r="AG63" i="8"/>
  <c r="AE63" i="8"/>
  <c r="AD63" i="8"/>
  <c r="AA63" i="8"/>
  <c r="Z63" i="8"/>
  <c r="Y63" i="8"/>
  <c r="X63" i="8"/>
  <c r="W63" i="8"/>
  <c r="V63" i="8"/>
  <c r="S63" i="8"/>
  <c r="Q63" i="8"/>
  <c r="O63" i="8"/>
  <c r="N63" i="8"/>
  <c r="J63" i="8"/>
  <c r="I63" i="8"/>
  <c r="H63" i="8"/>
  <c r="G19" i="7"/>
  <c r="AG19" i="7"/>
  <c r="AF19" i="7"/>
  <c r="AE19" i="7"/>
  <c r="AD19" i="7"/>
  <c r="Y19" i="7"/>
  <c r="X19" i="7"/>
  <c r="W19" i="7"/>
  <c r="V19" i="7"/>
  <c r="U19" i="7"/>
  <c r="Q19" i="7"/>
  <c r="P19" i="7"/>
  <c r="O19" i="7"/>
  <c r="N19" i="7"/>
  <c r="I19" i="7"/>
  <c r="H19" i="7"/>
  <c r="AI19" i="7"/>
  <c r="AA19" i="7"/>
  <c r="Z19" i="7"/>
  <c r="T19" i="7"/>
  <c r="S19" i="7"/>
  <c r="L19" i="7"/>
  <c r="K19" i="7"/>
  <c r="J19" i="7"/>
  <c r="U63" i="6"/>
  <c r="M63" i="6"/>
  <c r="J63" i="6"/>
  <c r="G63" i="6"/>
  <c r="O63" i="6"/>
  <c r="AI63" i="6"/>
  <c r="AG63" i="6"/>
  <c r="AF63" i="6"/>
  <c r="AE63" i="6"/>
  <c r="AD63" i="6"/>
  <c r="AA63" i="6"/>
  <c r="Z63" i="6"/>
  <c r="Y63" i="6"/>
  <c r="X63" i="6"/>
  <c r="W63" i="6"/>
  <c r="V63" i="6"/>
  <c r="T63" i="6"/>
  <c r="S63" i="6"/>
  <c r="Q63" i="6"/>
  <c r="P63" i="6"/>
  <c r="N63" i="6"/>
  <c r="L63" i="6"/>
  <c r="K63" i="6"/>
  <c r="I63" i="6"/>
  <c r="H63" i="6"/>
  <c r="U30" i="5"/>
  <c r="M30" i="5"/>
  <c r="L30" i="5"/>
  <c r="AE30" i="5"/>
  <c r="O30" i="5"/>
  <c r="AI30" i="5"/>
  <c r="AG30" i="5"/>
  <c r="AF30" i="5"/>
  <c r="AD30" i="5"/>
  <c r="AA30" i="5"/>
  <c r="Z30" i="5"/>
  <c r="Y30" i="5"/>
  <c r="X30" i="5"/>
  <c r="W30" i="5"/>
  <c r="V30" i="5"/>
  <c r="T30" i="5"/>
  <c r="S30" i="5"/>
  <c r="Q30" i="5"/>
  <c r="P30" i="5"/>
  <c r="N30" i="5"/>
  <c r="K30" i="5"/>
  <c r="J30" i="5"/>
  <c r="I30" i="5"/>
  <c r="H30" i="5"/>
  <c r="AI50" i="4"/>
  <c r="AG50" i="4"/>
  <c r="AF50" i="4"/>
  <c r="AE50" i="4"/>
  <c r="AD50" i="4"/>
  <c r="AA50" i="4"/>
  <c r="Z50" i="4"/>
  <c r="Y50" i="4"/>
  <c r="X50" i="4"/>
  <c r="W50" i="4"/>
  <c r="V50" i="4"/>
  <c r="U50" i="4"/>
  <c r="T50" i="4"/>
  <c r="S50" i="4"/>
  <c r="Q50" i="4"/>
  <c r="P50" i="4"/>
  <c r="O50" i="4"/>
  <c r="N50" i="4"/>
  <c r="M50" i="4"/>
  <c r="L50" i="4"/>
  <c r="K50" i="4"/>
  <c r="J50" i="4"/>
  <c r="I50" i="4"/>
  <c r="H50" i="4"/>
  <c r="G50" i="4"/>
  <c r="AC10" i="6"/>
  <c r="AH18" i="9" l="1"/>
  <c r="AJ18" i="9" s="1"/>
  <c r="AH17" i="9"/>
  <c r="AJ17" i="9" s="1"/>
  <c r="AH16" i="9"/>
  <c r="AJ16" i="9" s="1"/>
  <c r="AH15" i="9"/>
  <c r="AJ15" i="9" s="1"/>
  <c r="AH14" i="9"/>
  <c r="AJ14" i="9" s="1"/>
  <c r="AH13" i="9"/>
  <c r="AJ13" i="9" s="1"/>
  <c r="AH12" i="9"/>
  <c r="AJ12" i="9" s="1"/>
  <c r="AH11" i="9"/>
  <c r="AJ11" i="9" s="1"/>
  <c r="AH10" i="9"/>
  <c r="AJ10" i="9" s="1"/>
  <c r="AH9" i="9"/>
  <c r="AJ9" i="9" s="1"/>
  <c r="AH8" i="9"/>
  <c r="AJ8" i="9" s="1"/>
  <c r="AH7" i="9"/>
  <c r="AJ7" i="9" s="1"/>
  <c r="AJ6" i="9"/>
  <c r="AH6" i="9"/>
  <c r="AH5" i="9"/>
  <c r="AJ5" i="9" s="1"/>
  <c r="AH4" i="9"/>
  <c r="AB18" i="9"/>
  <c r="AB17" i="9"/>
  <c r="AB16" i="9"/>
  <c r="AB15" i="9"/>
  <c r="AB14" i="9"/>
  <c r="AB13" i="9"/>
  <c r="AB12" i="9"/>
  <c r="AB11" i="9"/>
  <c r="AB10" i="9"/>
  <c r="AB9" i="9"/>
  <c r="AB8" i="9"/>
  <c r="AB7" i="9"/>
  <c r="AB6" i="9"/>
  <c r="AB5" i="9"/>
  <c r="AB4" i="9"/>
  <c r="R18" i="9"/>
  <c r="AC18" i="9" s="1"/>
  <c r="R17" i="9"/>
  <c r="R16" i="9"/>
  <c r="AC16" i="9" s="1"/>
  <c r="R15" i="9"/>
  <c r="AC15" i="9" s="1"/>
  <c r="R14" i="9"/>
  <c r="AC14" i="9" s="1"/>
  <c r="R13" i="9"/>
  <c r="AC13" i="9" s="1"/>
  <c r="R12" i="9"/>
  <c r="R11" i="9"/>
  <c r="AC11" i="9" s="1"/>
  <c r="R10" i="9"/>
  <c r="AC10" i="9" s="1"/>
  <c r="R9" i="9"/>
  <c r="R8" i="9"/>
  <c r="AC8" i="9" s="1"/>
  <c r="R7" i="9"/>
  <c r="AC7" i="9" s="1"/>
  <c r="R6" i="9"/>
  <c r="AC6" i="9" s="1"/>
  <c r="R5" i="9"/>
  <c r="AC5" i="9" s="1"/>
  <c r="R4" i="9"/>
  <c r="AH60" i="8"/>
  <c r="AJ60" i="8" s="1"/>
  <c r="AH59" i="8"/>
  <c r="AJ59" i="8" s="1"/>
  <c r="AH58" i="8"/>
  <c r="AJ58" i="8" s="1"/>
  <c r="AH57" i="8"/>
  <c r="AJ57" i="8" s="1"/>
  <c r="AH56" i="8"/>
  <c r="AJ56" i="8" s="1"/>
  <c r="AH55" i="8"/>
  <c r="AJ55" i="8" s="1"/>
  <c r="AJ54" i="8"/>
  <c r="AH53" i="8"/>
  <c r="AJ53" i="8" s="1"/>
  <c r="AH52" i="8"/>
  <c r="AJ52" i="8" s="1"/>
  <c r="AH51" i="8"/>
  <c r="AH50" i="8"/>
  <c r="AJ50" i="8" s="1"/>
  <c r="AH49" i="8"/>
  <c r="AJ49" i="8" s="1"/>
  <c r="AH48" i="8"/>
  <c r="AJ48" i="8" s="1"/>
  <c r="AH46" i="8"/>
  <c r="AJ46" i="8" s="1"/>
  <c r="AH45" i="8"/>
  <c r="AJ45" i="8" s="1"/>
  <c r="AH44" i="8"/>
  <c r="AJ44" i="8" s="1"/>
  <c r="AJ43" i="8"/>
  <c r="AH42" i="8"/>
  <c r="AJ42" i="8" s="1"/>
  <c r="AH41" i="8"/>
  <c r="AJ41" i="8" s="1"/>
  <c r="AJ40" i="8"/>
  <c r="AH39" i="8"/>
  <c r="AJ39" i="8" s="1"/>
  <c r="AH38" i="8"/>
  <c r="AJ38" i="8" s="1"/>
  <c r="AH37" i="8"/>
  <c r="AJ37" i="8" s="1"/>
  <c r="AH36" i="8"/>
  <c r="AJ36" i="8" s="1"/>
  <c r="AH35" i="8"/>
  <c r="AJ35" i="8" s="1"/>
  <c r="AH34" i="8"/>
  <c r="AJ34" i="8" s="1"/>
  <c r="AH33" i="8"/>
  <c r="AJ33" i="8" s="1"/>
  <c r="AH32" i="8"/>
  <c r="AJ32" i="8" s="1"/>
  <c r="AH31" i="8"/>
  <c r="AJ31" i="8" s="1"/>
  <c r="AH30" i="8"/>
  <c r="AJ30" i="8" s="1"/>
  <c r="AH29" i="8"/>
  <c r="AJ29" i="8" s="1"/>
  <c r="AJ28" i="8"/>
  <c r="AH27" i="8"/>
  <c r="AH26" i="8"/>
  <c r="AJ26" i="8" s="1"/>
  <c r="AH25" i="8"/>
  <c r="AJ25" i="8" s="1"/>
  <c r="AH24" i="8"/>
  <c r="AJ24" i="8" s="1"/>
  <c r="AH23" i="8"/>
  <c r="AJ23" i="8" s="1"/>
  <c r="AH22" i="8"/>
  <c r="AJ22" i="8" s="1"/>
  <c r="AJ21" i="8"/>
  <c r="AH20" i="8"/>
  <c r="AJ20" i="8" s="1"/>
  <c r="AH19" i="8"/>
  <c r="AJ19" i="8" s="1"/>
  <c r="AH18" i="8"/>
  <c r="AJ18" i="8" s="1"/>
  <c r="AH17" i="8"/>
  <c r="AJ17" i="8" s="1"/>
  <c r="AH15" i="8"/>
  <c r="AJ15" i="8" s="1"/>
  <c r="AH14" i="8"/>
  <c r="AH13" i="8"/>
  <c r="AJ13" i="8" s="1"/>
  <c r="AH12" i="8"/>
  <c r="AJ12" i="8" s="1"/>
  <c r="AH11" i="8"/>
  <c r="AJ11" i="8" s="1"/>
  <c r="AH10" i="8"/>
  <c r="AJ10" i="8" s="1"/>
  <c r="AH9" i="8"/>
  <c r="AJ9" i="8" s="1"/>
  <c r="AH8" i="8"/>
  <c r="AJ8" i="8" s="1"/>
  <c r="AH7" i="8"/>
  <c r="AJ7" i="8" s="1"/>
  <c r="AH6" i="8"/>
  <c r="AJ6" i="8" s="1"/>
  <c r="AH5" i="8"/>
  <c r="AJ5" i="8" s="1"/>
  <c r="AH4" i="8"/>
  <c r="AB60" i="8"/>
  <c r="AB59" i="8"/>
  <c r="AB58" i="8"/>
  <c r="AB57" i="8"/>
  <c r="AB56" i="8"/>
  <c r="AB55" i="8"/>
  <c r="AB54" i="8"/>
  <c r="AB53" i="8"/>
  <c r="AB52" i="8"/>
  <c r="AB51" i="8"/>
  <c r="AB50" i="8"/>
  <c r="AB49" i="8"/>
  <c r="AB48" i="8"/>
  <c r="AB46" i="8"/>
  <c r="AB45" i="8"/>
  <c r="AB44" i="8"/>
  <c r="AB43" i="8"/>
  <c r="AB42" i="8"/>
  <c r="AB41" i="8"/>
  <c r="AB40" i="8"/>
  <c r="AB39" i="8"/>
  <c r="AB38" i="8"/>
  <c r="AB37" i="8"/>
  <c r="AB36" i="8"/>
  <c r="AB35" i="8"/>
  <c r="AB34" i="8"/>
  <c r="AB33" i="8"/>
  <c r="AB32" i="8"/>
  <c r="AB31" i="8"/>
  <c r="AB30" i="8"/>
  <c r="AB29" i="8"/>
  <c r="AB28" i="8"/>
  <c r="AB27" i="8"/>
  <c r="AB26" i="8"/>
  <c r="AB25" i="8"/>
  <c r="AB24" i="8"/>
  <c r="AB23" i="8"/>
  <c r="AB22" i="8"/>
  <c r="AB21" i="8"/>
  <c r="AB20" i="8"/>
  <c r="AB19" i="8"/>
  <c r="AB18" i="8"/>
  <c r="AB17" i="8"/>
  <c r="AB15" i="8"/>
  <c r="AB14" i="8"/>
  <c r="AB12" i="8"/>
  <c r="AB11" i="8"/>
  <c r="AB10" i="8"/>
  <c r="AB9" i="8"/>
  <c r="AB8" i="8"/>
  <c r="AB7" i="8"/>
  <c r="AB6" i="8"/>
  <c r="AB5" i="8"/>
  <c r="AB4" i="8"/>
  <c r="R60" i="8"/>
  <c r="R59" i="8"/>
  <c r="R58" i="8"/>
  <c r="R57" i="8"/>
  <c r="R56" i="8"/>
  <c r="R55" i="8"/>
  <c r="R54" i="8"/>
  <c r="R53" i="8"/>
  <c r="R52" i="8"/>
  <c r="R51" i="8"/>
  <c r="R50" i="8"/>
  <c r="R49" i="8"/>
  <c r="R48" i="8"/>
  <c r="R45" i="8"/>
  <c r="R44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29" i="8"/>
  <c r="R28" i="8"/>
  <c r="R27" i="8"/>
  <c r="R26" i="8"/>
  <c r="R25" i="8"/>
  <c r="R23" i="8"/>
  <c r="R22" i="8"/>
  <c r="R21" i="8"/>
  <c r="R20" i="8"/>
  <c r="R19" i="8"/>
  <c r="R18" i="8"/>
  <c r="R17" i="8"/>
  <c r="R15" i="8"/>
  <c r="R14" i="8"/>
  <c r="R13" i="8"/>
  <c r="AC13" i="8" s="1"/>
  <c r="R12" i="8"/>
  <c r="R11" i="8"/>
  <c r="R10" i="8"/>
  <c r="R9" i="8"/>
  <c r="R8" i="8"/>
  <c r="R7" i="8"/>
  <c r="R6" i="8"/>
  <c r="R5" i="8"/>
  <c r="R4" i="8"/>
  <c r="AH16" i="7"/>
  <c r="AJ16" i="7" s="1"/>
  <c r="AH14" i="7"/>
  <c r="AH13" i="7"/>
  <c r="AJ13" i="7" s="1"/>
  <c r="AH12" i="7"/>
  <c r="AJ12" i="7" s="1"/>
  <c r="AH11" i="7"/>
  <c r="AJ11" i="7" s="1"/>
  <c r="AH10" i="7"/>
  <c r="AJ10" i="7" s="1"/>
  <c r="AH9" i="7"/>
  <c r="AH8" i="7"/>
  <c r="AJ8" i="7" s="1"/>
  <c r="AH7" i="7"/>
  <c r="AJ7" i="7" s="1"/>
  <c r="AH6" i="7"/>
  <c r="AJ6" i="7" s="1"/>
  <c r="AH5" i="7"/>
  <c r="AJ5" i="7" s="1"/>
  <c r="AH4" i="7"/>
  <c r="AB16" i="7"/>
  <c r="AB15" i="7"/>
  <c r="AB14" i="7"/>
  <c r="AB13" i="7"/>
  <c r="AB12" i="7"/>
  <c r="AB11" i="7"/>
  <c r="AB10" i="7"/>
  <c r="AB9" i="7"/>
  <c r="AB8" i="7"/>
  <c r="AB7" i="7"/>
  <c r="AB6" i="7"/>
  <c r="AB5" i="7"/>
  <c r="AB4" i="7"/>
  <c r="R16" i="7"/>
  <c r="R15" i="7"/>
  <c r="R14" i="7"/>
  <c r="R13" i="7"/>
  <c r="R12" i="7"/>
  <c r="R10" i="7"/>
  <c r="R9" i="7"/>
  <c r="R8" i="7"/>
  <c r="R7" i="7"/>
  <c r="R6" i="7"/>
  <c r="R5" i="7"/>
  <c r="R4" i="7"/>
  <c r="AH60" i="6"/>
  <c r="AJ60" i="6" s="1"/>
  <c r="AH59" i="6"/>
  <c r="AJ59" i="6" s="1"/>
  <c r="AH58" i="6"/>
  <c r="AJ58" i="6" s="1"/>
  <c r="AH57" i="6"/>
  <c r="AJ57" i="6" s="1"/>
  <c r="AH56" i="6"/>
  <c r="AH55" i="6"/>
  <c r="AJ55" i="6" s="1"/>
  <c r="AH54" i="6"/>
  <c r="AJ54" i="6" s="1"/>
  <c r="AH53" i="6"/>
  <c r="AJ53" i="6" s="1"/>
  <c r="AH52" i="6"/>
  <c r="AJ52" i="6" s="1"/>
  <c r="AH51" i="6"/>
  <c r="AJ51" i="6" s="1"/>
  <c r="AH50" i="6"/>
  <c r="AJ50" i="6" s="1"/>
  <c r="AH49" i="6"/>
  <c r="AJ49" i="6" s="1"/>
  <c r="AH48" i="6"/>
  <c r="AJ48" i="6" s="1"/>
  <c r="AH47" i="6"/>
  <c r="AJ47" i="6" s="1"/>
  <c r="AH46" i="6"/>
  <c r="AJ46" i="6" s="1"/>
  <c r="AH45" i="6"/>
  <c r="AJ45" i="6" s="1"/>
  <c r="AH44" i="6"/>
  <c r="AJ44" i="6" s="1"/>
  <c r="AH43" i="6"/>
  <c r="AJ43" i="6" s="1"/>
  <c r="AH42" i="6"/>
  <c r="AH40" i="6"/>
  <c r="AJ40" i="6" s="1"/>
  <c r="AH39" i="6"/>
  <c r="AJ39" i="6" s="1"/>
  <c r="AH38" i="6"/>
  <c r="AJ38" i="6" s="1"/>
  <c r="AH37" i="6"/>
  <c r="AJ37" i="6" s="1"/>
  <c r="AH36" i="6"/>
  <c r="AJ36" i="6" s="1"/>
  <c r="AH35" i="6"/>
  <c r="AJ35" i="6" s="1"/>
  <c r="AH34" i="6"/>
  <c r="AJ34" i="6" s="1"/>
  <c r="AH33" i="6"/>
  <c r="AJ33" i="6" s="1"/>
  <c r="AH32" i="6"/>
  <c r="AJ32" i="6" s="1"/>
  <c r="AH31" i="6"/>
  <c r="AJ31" i="6" s="1"/>
  <c r="AH30" i="6"/>
  <c r="AJ30" i="6" s="1"/>
  <c r="AH29" i="6"/>
  <c r="AJ29" i="6" s="1"/>
  <c r="AH28" i="6"/>
  <c r="AJ28" i="6" s="1"/>
  <c r="AH27" i="6"/>
  <c r="AJ27" i="6" s="1"/>
  <c r="AH26" i="6"/>
  <c r="AJ26" i="6" s="1"/>
  <c r="AJ25" i="6"/>
  <c r="AH24" i="6"/>
  <c r="AJ24" i="6" s="1"/>
  <c r="AH23" i="6"/>
  <c r="AJ23" i="6" s="1"/>
  <c r="AH22" i="6"/>
  <c r="AH21" i="6"/>
  <c r="AJ21" i="6" s="1"/>
  <c r="AH20" i="6"/>
  <c r="AJ20" i="6" s="1"/>
  <c r="AH19" i="6"/>
  <c r="AJ19" i="6" s="1"/>
  <c r="AH18" i="6"/>
  <c r="AJ18" i="6" s="1"/>
  <c r="AH17" i="6"/>
  <c r="AJ17" i="6" s="1"/>
  <c r="AH16" i="6"/>
  <c r="AJ16" i="6" s="1"/>
  <c r="AH15" i="6"/>
  <c r="AJ15" i="6" s="1"/>
  <c r="AH14" i="6"/>
  <c r="AJ14" i="6" s="1"/>
  <c r="AH13" i="6"/>
  <c r="AJ13" i="6" s="1"/>
  <c r="AH12" i="6"/>
  <c r="AJ12" i="6" s="1"/>
  <c r="AH11" i="6"/>
  <c r="AJ11" i="6" s="1"/>
  <c r="AH9" i="6"/>
  <c r="AJ9" i="6" s="1"/>
  <c r="AH8" i="6"/>
  <c r="AJ8" i="6" s="1"/>
  <c r="AH7" i="6"/>
  <c r="AJ7" i="6" s="1"/>
  <c r="AH6" i="6"/>
  <c r="AJ6" i="6" s="1"/>
  <c r="AH5" i="6"/>
  <c r="AJ5" i="6" s="1"/>
  <c r="AH4" i="6"/>
  <c r="AB60" i="6"/>
  <c r="AB59" i="6"/>
  <c r="AB58" i="6"/>
  <c r="AB57" i="6"/>
  <c r="AB56" i="6"/>
  <c r="AB55" i="6"/>
  <c r="AB54" i="6"/>
  <c r="AB53" i="6"/>
  <c r="AB52" i="6"/>
  <c r="AB51" i="6"/>
  <c r="AB50" i="6"/>
  <c r="AB49" i="6"/>
  <c r="AB48" i="6"/>
  <c r="AB47" i="6"/>
  <c r="AB46" i="6"/>
  <c r="AB45" i="6"/>
  <c r="AB44" i="6"/>
  <c r="AB43" i="6"/>
  <c r="AB42" i="6"/>
  <c r="AB41" i="6"/>
  <c r="AB40" i="6"/>
  <c r="AB39" i="6"/>
  <c r="AB38" i="6"/>
  <c r="AC38" i="6" s="1"/>
  <c r="AB37" i="6"/>
  <c r="AB36" i="6"/>
  <c r="AB35" i="6"/>
  <c r="AB34" i="6"/>
  <c r="AB33" i="6"/>
  <c r="AB32" i="6"/>
  <c r="AB31" i="6"/>
  <c r="AB30" i="6"/>
  <c r="AB29" i="6"/>
  <c r="AB28" i="6"/>
  <c r="AB27" i="6"/>
  <c r="AB26" i="6"/>
  <c r="AB25" i="6"/>
  <c r="AC25" i="6" s="1"/>
  <c r="AB24" i="6"/>
  <c r="AB23" i="6"/>
  <c r="AB22" i="6"/>
  <c r="AB21" i="6"/>
  <c r="AB20" i="6"/>
  <c r="AB19" i="6"/>
  <c r="AB18" i="6"/>
  <c r="AB17" i="6"/>
  <c r="AB16" i="6"/>
  <c r="AB15" i="6"/>
  <c r="AB14" i="6"/>
  <c r="AB13" i="6"/>
  <c r="AB12" i="6"/>
  <c r="AB11" i="6"/>
  <c r="AB9" i="6"/>
  <c r="AB8" i="6"/>
  <c r="AB7" i="6"/>
  <c r="AB6" i="6"/>
  <c r="AB5" i="6"/>
  <c r="AB4" i="6"/>
  <c r="R60" i="6"/>
  <c r="R59" i="6"/>
  <c r="R58" i="6"/>
  <c r="R56" i="6"/>
  <c r="R55" i="6"/>
  <c r="R54" i="6"/>
  <c r="R53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7" i="6"/>
  <c r="R36" i="6"/>
  <c r="R35" i="6"/>
  <c r="R34" i="6"/>
  <c r="R33" i="6"/>
  <c r="R32" i="6"/>
  <c r="R31" i="6"/>
  <c r="R30" i="6"/>
  <c r="R29" i="6"/>
  <c r="R28" i="6"/>
  <c r="R27" i="6"/>
  <c r="R26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9" i="6"/>
  <c r="R8" i="6"/>
  <c r="R7" i="6"/>
  <c r="R6" i="6"/>
  <c r="R5" i="6"/>
  <c r="R4" i="6"/>
  <c r="AH27" i="5"/>
  <c r="AJ27" i="5" s="1"/>
  <c r="AH26" i="5"/>
  <c r="AJ26" i="5" s="1"/>
  <c r="AH25" i="5"/>
  <c r="AJ25" i="5" s="1"/>
  <c r="AH24" i="5"/>
  <c r="AJ24" i="5" s="1"/>
  <c r="AH23" i="5"/>
  <c r="AJ23" i="5" s="1"/>
  <c r="AH22" i="5"/>
  <c r="AJ22" i="5" s="1"/>
  <c r="AH21" i="5"/>
  <c r="AJ21" i="5" s="1"/>
  <c r="AH20" i="5"/>
  <c r="AJ20" i="5" s="1"/>
  <c r="AH19" i="5"/>
  <c r="AJ19" i="5" s="1"/>
  <c r="AH18" i="5"/>
  <c r="AJ18" i="5" s="1"/>
  <c r="AH17" i="5"/>
  <c r="AJ17" i="5" s="1"/>
  <c r="AJ16" i="5"/>
  <c r="AH15" i="5"/>
  <c r="AJ15" i="5" s="1"/>
  <c r="AH14" i="5"/>
  <c r="AJ14" i="5" s="1"/>
  <c r="AH13" i="5"/>
  <c r="AJ13" i="5" s="1"/>
  <c r="AH12" i="5"/>
  <c r="AJ12" i="5" s="1"/>
  <c r="AH11" i="5"/>
  <c r="AJ11" i="5" s="1"/>
  <c r="AH10" i="5"/>
  <c r="AJ10" i="5" s="1"/>
  <c r="AH9" i="5"/>
  <c r="AJ9" i="5" s="1"/>
  <c r="AH8" i="5"/>
  <c r="AJ8" i="5" s="1"/>
  <c r="AH7" i="5"/>
  <c r="AJ7" i="5" s="1"/>
  <c r="AH6" i="5"/>
  <c r="AJ6" i="5" s="1"/>
  <c r="AH5" i="5"/>
  <c r="AB27" i="5"/>
  <c r="AB26" i="5"/>
  <c r="AB25" i="5"/>
  <c r="AB24" i="5"/>
  <c r="AB23" i="5"/>
  <c r="AB22" i="5"/>
  <c r="AB21" i="5"/>
  <c r="AB20" i="5"/>
  <c r="AB19" i="5"/>
  <c r="AB18" i="5"/>
  <c r="AB17" i="5"/>
  <c r="AB15" i="5"/>
  <c r="AB14" i="5"/>
  <c r="AB13" i="5"/>
  <c r="AB12" i="5"/>
  <c r="AB11" i="5"/>
  <c r="AB10" i="5"/>
  <c r="AB9" i="5"/>
  <c r="AB8" i="5"/>
  <c r="AB7" i="5"/>
  <c r="AB6" i="5"/>
  <c r="AB5" i="5"/>
  <c r="AB4" i="5"/>
  <c r="R27" i="5"/>
  <c r="R28" i="5" s="1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  <c r="R4" i="5"/>
  <c r="AB17" i="7" l="1"/>
  <c r="R17" i="7"/>
  <c r="AB28" i="5"/>
  <c r="AH28" i="5"/>
  <c r="AB61" i="6"/>
  <c r="AA7" i="2" s="1"/>
  <c r="R61" i="6"/>
  <c r="Q7" i="2" s="1"/>
  <c r="AJ42" i="6"/>
  <c r="AH61" i="6"/>
  <c r="AG7" i="2" s="1"/>
  <c r="AH61" i="8"/>
  <c r="AH63" i="8" s="1"/>
  <c r="AB61" i="8"/>
  <c r="AA9" i="2" s="1"/>
  <c r="R61" i="8"/>
  <c r="R63" i="8" s="1"/>
  <c r="AC17" i="6"/>
  <c r="AC16" i="6"/>
  <c r="AC24" i="5"/>
  <c r="AJ5" i="5"/>
  <c r="AJ28" i="5" s="1"/>
  <c r="AC8" i="5"/>
  <c r="AJ14" i="7"/>
  <c r="AJ17" i="7" s="1"/>
  <c r="AJ14" i="8"/>
  <c r="AJ22" i="6"/>
  <c r="AC17" i="5"/>
  <c r="AC34" i="6"/>
  <c r="AC35" i="6"/>
  <c r="AJ9" i="7"/>
  <c r="AJ51" i="8"/>
  <c r="AJ56" i="6"/>
  <c r="AC26" i="5"/>
  <c r="AC36" i="6"/>
  <c r="AC5" i="6"/>
  <c r="AC55" i="6"/>
  <c r="AC19" i="6"/>
  <c r="AC14" i="5"/>
  <c r="AC48" i="8"/>
  <c r="AC10" i="8"/>
  <c r="AC32" i="8"/>
  <c r="AC19" i="8"/>
  <c r="AJ4" i="8"/>
  <c r="AC59" i="8"/>
  <c r="AC60" i="8"/>
  <c r="AC30" i="8"/>
  <c r="AC38" i="8"/>
  <c r="AC45" i="8"/>
  <c r="AJ4" i="7"/>
  <c r="AC44" i="6"/>
  <c r="AC4" i="6"/>
  <c r="AC8" i="6"/>
  <c r="AC14" i="6"/>
  <c r="AC39" i="6"/>
  <c r="AC52" i="6"/>
  <c r="AC32" i="6"/>
  <c r="AC11" i="5"/>
  <c r="AJ4" i="5"/>
  <c r="AC41" i="6"/>
  <c r="AC11" i="6"/>
  <c r="AC46" i="8"/>
  <c r="AC42" i="8"/>
  <c r="AC24" i="6"/>
  <c r="AC49" i="6"/>
  <c r="AC16" i="5"/>
  <c r="AC5" i="8"/>
  <c r="AC21" i="8"/>
  <c r="AC5" i="5"/>
  <c r="AC40" i="6"/>
  <c r="AC56" i="6"/>
  <c r="AC4" i="8"/>
  <c r="AC49" i="8"/>
  <c r="AC54" i="6"/>
  <c r="AC6" i="5"/>
  <c r="AC53" i="6"/>
  <c r="AC46" i="6"/>
  <c r="AC22" i="6"/>
  <c r="AC26" i="8"/>
  <c r="AC11" i="8"/>
  <c r="AC53" i="8"/>
  <c r="AC8" i="8"/>
  <c r="AC18" i="8"/>
  <c r="AC54" i="8"/>
  <c r="AC60" i="6"/>
  <c r="AC21" i="5"/>
  <c r="AC27" i="5"/>
  <c r="AC15" i="5"/>
  <c r="AC18" i="6"/>
  <c r="AC52" i="8"/>
  <c r="AC34" i="8"/>
  <c r="AC31" i="8"/>
  <c r="AC24" i="8"/>
  <c r="AC56" i="8"/>
  <c r="AC17" i="8"/>
  <c r="AC40" i="8"/>
  <c r="AC12" i="8"/>
  <c r="AC25" i="8"/>
  <c r="AC39" i="8"/>
  <c r="AC13" i="5"/>
  <c r="AC23" i="5"/>
  <c r="AC19" i="5"/>
  <c r="AC9" i="5"/>
  <c r="AC12" i="5"/>
  <c r="AC20" i="5"/>
  <c r="AC7" i="5"/>
  <c r="AC22" i="5"/>
  <c r="AC25" i="5"/>
  <c r="AC26" i="6"/>
  <c r="AC30" i="6"/>
  <c r="AC47" i="6"/>
  <c r="AC33" i="6"/>
  <c r="AC48" i="6"/>
  <c r="AC27" i="6"/>
  <c r="AC4" i="9"/>
  <c r="AC12" i="9"/>
  <c r="AC9" i="9"/>
  <c r="AC17" i="9"/>
  <c r="AJ4" i="9"/>
  <c r="AC20" i="8"/>
  <c r="AC33" i="8"/>
  <c r="AC41" i="8"/>
  <c r="AC55" i="8"/>
  <c r="AC6" i="8"/>
  <c r="AC14" i="8"/>
  <c r="AC22" i="8"/>
  <c r="AC27" i="8"/>
  <c r="AC35" i="8"/>
  <c r="AC43" i="8"/>
  <c r="AC50" i="8"/>
  <c r="AC57" i="8"/>
  <c r="AC15" i="8"/>
  <c r="AC28" i="8"/>
  <c r="AC58" i="8"/>
  <c r="AC7" i="8"/>
  <c r="AC36" i="8"/>
  <c r="AC23" i="8"/>
  <c r="AC29" i="8"/>
  <c r="AC37" i="8"/>
  <c r="AC44" i="8"/>
  <c r="AC51" i="8"/>
  <c r="AC9" i="8"/>
  <c r="AC12" i="7"/>
  <c r="AC13" i="7"/>
  <c r="AC6" i="7"/>
  <c r="AC14" i="7"/>
  <c r="AC7" i="7"/>
  <c r="AC15" i="7"/>
  <c r="AC8" i="7"/>
  <c r="AC16" i="7"/>
  <c r="AC9" i="7"/>
  <c r="AC10" i="7"/>
  <c r="AC4" i="7"/>
  <c r="AC11" i="7"/>
  <c r="AC6" i="6"/>
  <c r="AC28" i="6"/>
  <c r="AC50" i="6"/>
  <c r="AC57" i="6"/>
  <c r="AC7" i="6"/>
  <c r="AC13" i="6"/>
  <c r="AC21" i="6"/>
  <c r="AC29" i="6"/>
  <c r="AC37" i="6"/>
  <c r="AC43" i="6"/>
  <c r="AC51" i="6"/>
  <c r="AC58" i="6"/>
  <c r="AC20" i="6"/>
  <c r="AC42" i="6"/>
  <c r="AC9" i="6"/>
  <c r="AC15" i="6"/>
  <c r="AC23" i="6"/>
  <c r="AC31" i="6"/>
  <c r="AC45" i="6"/>
  <c r="AC59" i="6"/>
  <c r="AC12" i="6"/>
  <c r="AC4" i="5"/>
  <c r="AC10" i="5"/>
  <c r="AC18" i="5"/>
  <c r="AC5" i="7"/>
  <c r="AJ27" i="8"/>
  <c r="AJ4" i="6"/>
  <c r="AC17" i="7" l="1"/>
  <c r="AJ61" i="6"/>
  <c r="AJ63" i="6" s="1"/>
  <c r="AC28" i="5"/>
  <c r="AC61" i="6"/>
  <c r="AB7" i="2" s="1"/>
  <c r="AC61" i="8"/>
  <c r="AB9" i="2" s="1"/>
  <c r="AJ61" i="8"/>
  <c r="Q9" i="2"/>
  <c r="AG9" i="2"/>
  <c r="R63" i="6"/>
  <c r="AB63" i="6"/>
  <c r="AB63" i="8"/>
  <c r="AA8" i="2"/>
  <c r="AB19" i="7"/>
  <c r="AI8" i="2"/>
  <c r="AJ19" i="7"/>
  <c r="AG8" i="2"/>
  <c r="AH19" i="7"/>
  <c r="Q8" i="2"/>
  <c r="R19" i="7"/>
  <c r="AH63" i="6"/>
  <c r="AG6" i="2"/>
  <c r="AH30" i="5"/>
  <c r="AI6" i="2"/>
  <c r="AJ30" i="5"/>
  <c r="AA6" i="2"/>
  <c r="AB30" i="5"/>
  <c r="Q6" i="2"/>
  <c r="R30" i="5"/>
  <c r="AI7" i="2" l="1"/>
  <c r="AC63" i="8"/>
  <c r="AI9" i="2"/>
  <c r="AJ63" i="8"/>
  <c r="AB8" i="2"/>
  <c r="AC19" i="7"/>
  <c r="AC63" i="6"/>
  <c r="AB6" i="2"/>
  <c r="AC30" i="5"/>
  <c r="AH47" i="4"/>
  <c r="AJ47" i="4" s="1"/>
  <c r="AH46" i="4"/>
  <c r="AH45" i="4"/>
  <c r="AJ45" i="4" s="1"/>
  <c r="AH44" i="4"/>
  <c r="AJ44" i="4" s="1"/>
  <c r="AH43" i="4"/>
  <c r="AJ43" i="4" s="1"/>
  <c r="AH42" i="4"/>
  <c r="AJ42" i="4" s="1"/>
  <c r="AH41" i="4"/>
  <c r="AJ41" i="4" s="1"/>
  <c r="AH40" i="4"/>
  <c r="AJ40" i="4" s="1"/>
  <c r="AH39" i="4"/>
  <c r="AJ39" i="4" s="1"/>
  <c r="AH38" i="4"/>
  <c r="AJ38" i="4" s="1"/>
  <c r="AH37" i="4"/>
  <c r="AJ37" i="4" s="1"/>
  <c r="AH36" i="4"/>
  <c r="AJ36" i="4" s="1"/>
  <c r="AH35" i="4"/>
  <c r="AH34" i="4"/>
  <c r="AJ34" i="4" s="1"/>
  <c r="AH33" i="4"/>
  <c r="AJ33" i="4" s="1"/>
  <c r="AH32" i="4"/>
  <c r="AJ32" i="4" s="1"/>
  <c r="AH31" i="4"/>
  <c r="AJ31" i="4" s="1"/>
  <c r="AH30" i="4"/>
  <c r="AJ30" i="4" s="1"/>
  <c r="AH29" i="4"/>
  <c r="AJ29" i="4" s="1"/>
  <c r="AH28" i="4"/>
  <c r="AJ28" i="4" s="1"/>
  <c r="AH27" i="4"/>
  <c r="AJ27" i="4" s="1"/>
  <c r="AH26" i="4"/>
  <c r="AJ26" i="4" s="1"/>
  <c r="AH25" i="4"/>
  <c r="AJ25" i="4" s="1"/>
  <c r="AJ24" i="4"/>
  <c r="AH23" i="4"/>
  <c r="AJ23" i="4" s="1"/>
  <c r="AH22" i="4"/>
  <c r="AJ22" i="4" s="1"/>
  <c r="AJ21" i="4"/>
  <c r="AH20" i="4"/>
  <c r="AJ20" i="4" s="1"/>
  <c r="AH19" i="4"/>
  <c r="AJ19" i="4" s="1"/>
  <c r="AJ18" i="4"/>
  <c r="AH17" i="4"/>
  <c r="AH16" i="4"/>
  <c r="AJ16" i="4" s="1"/>
  <c r="AH15" i="4"/>
  <c r="AJ15" i="4" s="1"/>
  <c r="AH14" i="4"/>
  <c r="AJ14" i="4" s="1"/>
  <c r="AH13" i="4"/>
  <c r="AJ13" i="4" s="1"/>
  <c r="AH12" i="4"/>
  <c r="AJ12" i="4" s="1"/>
  <c r="AH11" i="4"/>
  <c r="AJ11" i="4" s="1"/>
  <c r="AH10" i="4"/>
  <c r="AJ10" i="4" s="1"/>
  <c r="AH9" i="4"/>
  <c r="AJ9" i="4" s="1"/>
  <c r="AH8" i="4"/>
  <c r="AJ8" i="4" s="1"/>
  <c r="AH7" i="4"/>
  <c r="AJ7" i="4" s="1"/>
  <c r="AH6" i="4"/>
  <c r="AJ6" i="4" s="1"/>
  <c r="AH5" i="4"/>
  <c r="AJ5" i="4" s="1"/>
  <c r="AH4" i="4"/>
  <c r="AB47" i="4"/>
  <c r="AB46" i="4"/>
  <c r="AB45" i="4"/>
  <c r="AB44" i="4"/>
  <c r="AB43" i="4"/>
  <c r="AB42" i="4"/>
  <c r="AB41" i="4"/>
  <c r="AB40" i="4"/>
  <c r="AB39" i="4"/>
  <c r="AB38" i="4"/>
  <c r="AB37" i="4"/>
  <c r="AB36" i="4"/>
  <c r="AB34" i="4"/>
  <c r="AB33" i="4"/>
  <c r="AB32" i="4"/>
  <c r="AC32" i="4" s="1"/>
  <c r="AB31" i="4"/>
  <c r="AB30" i="4"/>
  <c r="AB29" i="4"/>
  <c r="AC29" i="4" s="1"/>
  <c r="AB28" i="4"/>
  <c r="AB27" i="4"/>
  <c r="AB26" i="4"/>
  <c r="AB25" i="4"/>
  <c r="AB24" i="4"/>
  <c r="AB23" i="4"/>
  <c r="AB22" i="4"/>
  <c r="AB21" i="4"/>
  <c r="AB20" i="4"/>
  <c r="AB19" i="4"/>
  <c r="AB18" i="4"/>
  <c r="AB17" i="4"/>
  <c r="AB16" i="4"/>
  <c r="AB15" i="4"/>
  <c r="AB14" i="4"/>
  <c r="AB13" i="4"/>
  <c r="AB12" i="4"/>
  <c r="AB11" i="4"/>
  <c r="AB10" i="4"/>
  <c r="AB9" i="4"/>
  <c r="AB8" i="4"/>
  <c r="AB7" i="4"/>
  <c r="AB5" i="4"/>
  <c r="AB4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0" i="4"/>
  <c r="R28" i="4"/>
  <c r="R27" i="4"/>
  <c r="R26" i="4"/>
  <c r="R25" i="4"/>
  <c r="R24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8" i="4"/>
  <c r="R7" i="4"/>
  <c r="R5" i="4"/>
  <c r="R4" i="4"/>
  <c r="AH31" i="3"/>
  <c r="AJ31" i="3" s="1"/>
  <c r="AH30" i="3"/>
  <c r="AJ30" i="3" s="1"/>
  <c r="AH27" i="3"/>
  <c r="AJ27" i="3" s="1"/>
  <c r="AH26" i="3"/>
  <c r="AJ26" i="3" s="1"/>
  <c r="AJ25" i="3"/>
  <c r="AH24" i="3"/>
  <c r="AJ24" i="3" s="1"/>
  <c r="AH23" i="3"/>
  <c r="AJ23" i="3" s="1"/>
  <c r="AJ22" i="3"/>
  <c r="AH21" i="3"/>
  <c r="AJ21" i="3" s="1"/>
  <c r="AH20" i="3"/>
  <c r="AJ20" i="3" s="1"/>
  <c r="AJ19" i="3"/>
  <c r="AH18" i="3"/>
  <c r="AJ18" i="3" s="1"/>
  <c r="AH17" i="3"/>
  <c r="AJ17" i="3" s="1"/>
  <c r="AH16" i="3"/>
  <c r="AJ16" i="3" s="1"/>
  <c r="AH15" i="3"/>
  <c r="AJ15" i="3" s="1"/>
  <c r="AH14" i="3"/>
  <c r="AJ14" i="3" s="1"/>
  <c r="AH13" i="3"/>
  <c r="AJ13" i="3" s="1"/>
  <c r="AH12" i="3"/>
  <c r="AJ12" i="3" s="1"/>
  <c r="AH11" i="3"/>
  <c r="AJ11" i="3" s="1"/>
  <c r="AH10" i="3"/>
  <c r="AH9" i="3"/>
  <c r="AJ9" i="3" s="1"/>
  <c r="AH8" i="3"/>
  <c r="AJ8" i="3" s="1"/>
  <c r="AH7" i="3"/>
  <c r="AJ7" i="3" s="1"/>
  <c r="AH6" i="3"/>
  <c r="AJ6" i="3" s="1"/>
  <c r="AH5" i="3"/>
  <c r="AJ5" i="3" s="1"/>
  <c r="AB31" i="3"/>
  <c r="AB30" i="3"/>
  <c r="AB28" i="3"/>
  <c r="AB27" i="3"/>
  <c r="AB26" i="3"/>
  <c r="AB25" i="3"/>
  <c r="AB24" i="3"/>
  <c r="AB23" i="3"/>
  <c r="AB22" i="3"/>
  <c r="AB21" i="3"/>
  <c r="AB20" i="3"/>
  <c r="AB19" i="3"/>
  <c r="AB18" i="3"/>
  <c r="AC18" i="3" s="1"/>
  <c r="AB17" i="3"/>
  <c r="AB16" i="3"/>
  <c r="AB14" i="3"/>
  <c r="AB13" i="3"/>
  <c r="AB12" i="3"/>
  <c r="AB11" i="3"/>
  <c r="AB10" i="3"/>
  <c r="AB9" i="3"/>
  <c r="AB8" i="3"/>
  <c r="AB7" i="3"/>
  <c r="AB6" i="3"/>
  <c r="AB5" i="3"/>
  <c r="AB4" i="3"/>
  <c r="R31" i="3"/>
  <c r="R30" i="3"/>
  <c r="R28" i="3"/>
  <c r="R27" i="3"/>
  <c r="R26" i="3"/>
  <c r="R25" i="3"/>
  <c r="R24" i="3"/>
  <c r="R23" i="3"/>
  <c r="R22" i="3"/>
  <c r="R21" i="3"/>
  <c r="R20" i="3"/>
  <c r="R19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AJ10" i="3" l="1"/>
  <c r="AJ32" i="3" s="1"/>
  <c r="AH32" i="3"/>
  <c r="AB32" i="3"/>
  <c r="R32" i="3"/>
  <c r="AB48" i="4"/>
  <c r="AA5" i="2" s="1"/>
  <c r="AJ35" i="4"/>
  <c r="AH48" i="4"/>
  <c r="AG5" i="2" s="1"/>
  <c r="R48" i="4"/>
  <c r="Q5" i="2" s="1"/>
  <c r="AC18" i="4"/>
  <c r="AC42" i="4"/>
  <c r="AJ46" i="4"/>
  <c r="AC13" i="3"/>
  <c r="AC5" i="4"/>
  <c r="AC37" i="4"/>
  <c r="AC27" i="4"/>
  <c r="AC19" i="4"/>
  <c r="AC13" i="4"/>
  <c r="AC15" i="4"/>
  <c r="AC30" i="4"/>
  <c r="AC12" i="3"/>
  <c r="AC20" i="3"/>
  <c r="AC5" i="3"/>
  <c r="AC23" i="3"/>
  <c r="AC8" i="3"/>
  <c r="AC7" i="3"/>
  <c r="AC22" i="3"/>
  <c r="AC28" i="3"/>
  <c r="AC30" i="3"/>
  <c r="AC20" i="4"/>
  <c r="AC46" i="4"/>
  <c r="AC11" i="4"/>
  <c r="AC39" i="4"/>
  <c r="AC15" i="3"/>
  <c r="AC35" i="4"/>
  <c r="AC19" i="3"/>
  <c r="AC21" i="4"/>
  <c r="AC24" i="4"/>
  <c r="AC22" i="4"/>
  <c r="AC27" i="3"/>
  <c r="AC11" i="3"/>
  <c r="AC8" i="4"/>
  <c r="AC25" i="3"/>
  <c r="AC14" i="3"/>
  <c r="AC26" i="3"/>
  <c r="AC16" i="3"/>
  <c r="AC6" i="3"/>
  <c r="AC44" i="4"/>
  <c r="AC45" i="4"/>
  <c r="AC31" i="4"/>
  <c r="AC23" i="4"/>
  <c r="AC16" i="4"/>
  <c r="AC12" i="4"/>
  <c r="AC43" i="4"/>
  <c r="AC17" i="3"/>
  <c r="AC24" i="3"/>
  <c r="AC9" i="3"/>
  <c r="AC31" i="3"/>
  <c r="AC21" i="3"/>
  <c r="AC10" i="3"/>
  <c r="AC40" i="4"/>
  <c r="AC38" i="4"/>
  <c r="AC14" i="4"/>
  <c r="AC28" i="4"/>
  <c r="AC7" i="4"/>
  <c r="AC47" i="4"/>
  <c r="AC36" i="4"/>
  <c r="AJ4" i="4"/>
  <c r="AC4" i="4"/>
  <c r="AC9" i="4"/>
  <c r="AC17" i="4"/>
  <c r="AC25" i="4"/>
  <c r="AC33" i="4"/>
  <c r="AC10" i="4"/>
  <c r="AC26" i="4"/>
  <c r="AC34" i="4"/>
  <c r="AC41" i="4"/>
  <c r="AJ17" i="4"/>
  <c r="AC4" i="3"/>
  <c r="AJ4" i="3"/>
  <c r="B26" i="9"/>
  <c r="D10" i="2" s="1"/>
  <c r="E10" i="2" s="1"/>
  <c r="A5" i="9"/>
  <c r="B68" i="8"/>
  <c r="D9" i="2" s="1"/>
  <c r="A5" i="8"/>
  <c r="B23" i="7"/>
  <c r="D8" i="2" s="1"/>
  <c r="E8" i="2" s="1"/>
  <c r="B69" i="6"/>
  <c r="D7" i="2" s="1"/>
  <c r="E7" i="2" s="1"/>
  <c r="A5" i="6"/>
  <c r="A6" i="6" s="1"/>
  <c r="A7" i="6" s="1"/>
  <c r="A8" i="6" s="1"/>
  <c r="A9" i="6" s="1"/>
  <c r="A10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42" i="6" s="1"/>
  <c r="A43" i="6" s="1"/>
  <c r="A44" i="6" s="1"/>
  <c r="A45" i="6" s="1"/>
  <c r="A46" i="6" s="1"/>
  <c r="A47" i="6" s="1"/>
  <c r="A48" i="6" s="1"/>
  <c r="A49" i="6" s="1"/>
  <c r="A50" i="6" s="1"/>
  <c r="B37" i="5"/>
  <c r="D6" i="2" s="1"/>
  <c r="E6" i="2" s="1"/>
  <c r="A5" i="5"/>
  <c r="B57" i="4"/>
  <c r="D5" i="2" s="1"/>
  <c r="A5" i="4"/>
  <c r="A5" i="2"/>
  <c r="A6" i="2" s="1"/>
  <c r="A7" i="2" s="1"/>
  <c r="A8" i="2" s="1"/>
  <c r="A9" i="2" s="1"/>
  <c r="A10" i="2" s="1"/>
  <c r="AC32" i="3" l="1"/>
  <c r="AJ48" i="4"/>
  <c r="AI5" i="2" s="1"/>
  <c r="AC48" i="4"/>
  <c r="AB5" i="2" s="1"/>
  <c r="A51" i="6"/>
  <c r="A52" i="6" s="1"/>
  <c r="AH50" i="4"/>
  <c r="R50" i="4"/>
  <c r="AB50" i="4"/>
  <c r="E9" i="2"/>
  <c r="E5" i="2"/>
  <c r="A6" i="9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4" i="8" s="1"/>
  <c r="A8" i="7"/>
  <c r="A9" i="7" s="1"/>
  <c r="A10" i="7" s="1"/>
  <c r="A11" i="7" s="1"/>
  <c r="A12" i="7" s="1"/>
  <c r="A13" i="7" s="1"/>
  <c r="A14" i="7" s="1"/>
  <c r="A15" i="7" s="1"/>
  <c r="A16" i="7" s="1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6" i="4"/>
  <c r="A7" i="4" s="1"/>
  <c r="A8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2" i="4" s="1"/>
  <c r="A43" i="4" s="1"/>
  <c r="A44" i="4" s="1"/>
  <c r="A45" i="4" s="1"/>
  <c r="A46" i="4" s="1"/>
  <c r="A47" i="4" s="1"/>
  <c r="E4" i="2"/>
  <c r="AJ50" i="4" l="1"/>
  <c r="A27" i="8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6" i="8" s="1"/>
  <c r="A48" i="8" s="1"/>
  <c r="A50" i="8" s="1"/>
  <c r="A54" i="6"/>
  <c r="A55" i="6" s="1"/>
  <c r="A56" i="6" s="1"/>
  <c r="AC50" i="4"/>
  <c r="B36" i="5"/>
  <c r="B25" i="9"/>
  <c r="B22" i="7"/>
  <c r="B56" i="4"/>
  <c r="A53" i="8" l="1"/>
  <c r="A54" i="8" s="1"/>
  <c r="A55" i="8" s="1"/>
  <c r="A56" i="8" s="1"/>
  <c r="A57" i="8" s="1"/>
  <c r="A58" i="8" s="1"/>
  <c r="A59" i="8" s="1"/>
  <c r="A60" i="8" s="1"/>
  <c r="B68" i="6"/>
  <c r="B40" i="3"/>
  <c r="AC34" i="3"/>
  <c r="R34" i="3"/>
  <c r="N4" i="2"/>
  <c r="N11" i="2" s="1"/>
  <c r="X34" i="3"/>
  <c r="AG34" i="3"/>
  <c r="AF4" i="2"/>
  <c r="AF11" i="2" s="1"/>
  <c r="G34" i="3"/>
  <c r="P34" i="3"/>
  <c r="Y34" i="3"/>
  <c r="AH34" i="3"/>
  <c r="AG4" i="2"/>
  <c r="L34" i="3"/>
  <c r="K4" i="2"/>
  <c r="K11" i="2" s="1"/>
  <c r="U4" i="2"/>
  <c r="U11" i="2" s="1"/>
  <c r="V34" i="3"/>
  <c r="AE34" i="3"/>
  <c r="M4" i="2"/>
  <c r="M11" i="2" s="1"/>
  <c r="N34" i="3"/>
  <c r="V4" i="2"/>
  <c r="V11" i="2" s="1"/>
  <c r="W34" i="3"/>
  <c r="AF34" i="3"/>
  <c r="H34" i="3"/>
  <c r="Q34" i="3"/>
  <c r="P4" i="2"/>
  <c r="P11" i="2" s="1"/>
  <c r="Y4" i="2"/>
  <c r="Y11" i="2" s="1"/>
  <c r="Z34" i="3"/>
  <c r="AH4" i="2"/>
  <c r="AH11" i="2" s="1"/>
  <c r="AI34" i="3"/>
  <c r="I34" i="3"/>
  <c r="S34" i="3"/>
  <c r="AA34" i="3"/>
  <c r="AJ34" i="3"/>
  <c r="J34" i="3"/>
  <c r="T34" i="3"/>
  <c r="AB34" i="3"/>
  <c r="J4" i="2"/>
  <c r="J11" i="2" s="1"/>
  <c r="K34" i="3"/>
  <c r="U34" i="3"/>
  <c r="AD34" i="3"/>
  <c r="AC4" i="2"/>
  <c r="AC11" i="2" s="1"/>
  <c r="AG11" i="2" l="1"/>
  <c r="AG13" i="2" s="1"/>
  <c r="AH13" i="2"/>
  <c r="AF13" i="2"/>
  <c r="AC13" i="2"/>
  <c r="V13" i="2"/>
  <c r="U13" i="2"/>
  <c r="Y13" i="2"/>
  <c r="J13" i="2"/>
  <c r="M13" i="2"/>
  <c r="N13" i="2"/>
  <c r="K13" i="2"/>
  <c r="P13" i="2"/>
  <c r="F13" i="2"/>
  <c r="B67" i="8"/>
  <c r="R4" i="2"/>
  <c r="R11" i="2" s="1"/>
  <c r="Q4" i="2"/>
  <c r="Q11" i="2" s="1"/>
  <c r="S4" i="2"/>
  <c r="S11" i="2" s="1"/>
  <c r="AB4" i="2"/>
  <c r="AB11" i="2" s="1"/>
  <c r="AA4" i="2"/>
  <c r="AA11" i="2" s="1"/>
  <c r="Z4" i="2"/>
  <c r="Z11" i="2" s="1"/>
  <c r="O34" i="3"/>
  <c r="I4" i="2"/>
  <c r="G4" i="2"/>
  <c r="G11" i="2" s="1"/>
  <c r="X4" i="2"/>
  <c r="X11" i="2" s="1"/>
  <c r="T4" i="2"/>
  <c r="T11" i="2" s="1"/>
  <c r="H4" i="2"/>
  <c r="H11" i="2" s="1"/>
  <c r="AD4" i="2"/>
  <c r="AD11" i="2" s="1"/>
  <c r="W4" i="2"/>
  <c r="W11" i="2" s="1"/>
  <c r="AI4" i="2"/>
  <c r="AI11" i="2" s="1"/>
  <c r="AE4" i="2"/>
  <c r="AE11" i="2" s="1"/>
  <c r="O4" i="2"/>
  <c r="O11" i="2" s="1"/>
  <c r="AI13" i="2" l="1"/>
  <c r="AD13" i="2"/>
  <c r="AE13" i="2"/>
  <c r="AB13" i="2"/>
  <c r="AA13" i="2"/>
  <c r="W13" i="2"/>
  <c r="T13" i="2"/>
  <c r="X13" i="2"/>
  <c r="Z13" i="2"/>
  <c r="S13" i="2"/>
  <c r="R13" i="2"/>
  <c r="Q13" i="2"/>
  <c r="H13" i="2"/>
  <c r="G13" i="2"/>
  <c r="I13" i="2"/>
  <c r="O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Katrina Graham</author>
  </authors>
  <commentList>
    <comment ref="D18" authorId="0" shapeId="0" xr:uid="{C044A86C-9C11-4E5D-8154-B4D614EC8B07}">
      <text>
        <r>
          <rPr>
            <b/>
            <sz val="9"/>
            <color indexed="81"/>
            <rFont val="Tahoma"/>
            <family val="2"/>
          </rPr>
          <t>Katrina Graham:</t>
        </r>
        <r>
          <rPr>
            <sz val="9"/>
            <color indexed="81"/>
            <rFont val="Tahoma"/>
            <family val="2"/>
          </rPr>
          <t xml:space="preserve">
To be moved to Te Aka Puaho Presbytery</t>
        </r>
      </text>
    </comment>
  </commentList>
</comments>
</file>

<file path=xl/sharedStrings.xml><?xml version="1.0" encoding="utf-8"?>
<sst xmlns="http://schemas.openxmlformats.org/spreadsheetml/2006/main" count="1108" uniqueCount="322">
  <si>
    <t>Presbyterian Church of Aotearoa New Zealand</t>
  </si>
  <si>
    <t>Parish Financial Statistics</t>
  </si>
  <si>
    <t>INCOME</t>
  </si>
  <si>
    <t>EXPENSES</t>
  </si>
  <si>
    <t>RESULT</t>
  </si>
  <si>
    <t>BALANCE SHEET</t>
  </si>
  <si>
    <t>Ref</t>
  </si>
  <si>
    <t>Presbytery</t>
  </si>
  <si>
    <t>Parishes (Number)</t>
  </si>
  <si>
    <t>Statistics Returned (Number)</t>
  </si>
  <si>
    <t>Statistics Returned as % of Parishes</t>
  </si>
  <si>
    <t>Offerings - Cash &amp; Envelopes</t>
  </si>
  <si>
    <t>Charitable Appeals</t>
  </si>
  <si>
    <t>Funds Received for Mission</t>
  </si>
  <si>
    <t>Funds Received for Capital Works</t>
  </si>
  <si>
    <t>Other Grants Received</t>
  </si>
  <si>
    <t>Legacies &amp; Bequests</t>
  </si>
  <si>
    <t>Property Income</t>
  </si>
  <si>
    <t>Investment Income</t>
  </si>
  <si>
    <t>Income for Services &amp; Activities</t>
  </si>
  <si>
    <t>Sundry Income</t>
  </si>
  <si>
    <t>TOTAL RECEIPTS</t>
  </si>
  <si>
    <t>Ministry Stipend &amp; Allowances</t>
  </si>
  <si>
    <t>Ministers Housing Costs</t>
  </si>
  <si>
    <t>Other Ministry Costs</t>
  </si>
  <si>
    <t>Other Staff Costs &amp; Expenses</t>
  </si>
  <si>
    <t>Property Expenses</t>
  </si>
  <si>
    <t>Admin &amp; Office Expenses</t>
  </si>
  <si>
    <t>Local Mission</t>
  </si>
  <si>
    <t>Overseas Mission</t>
  </si>
  <si>
    <t>Sundry Expenses</t>
  </si>
  <si>
    <t>TOTAL EXPENSES</t>
  </si>
  <si>
    <t>OPERATING SURPLUS/ (DEFICIT)</t>
  </si>
  <si>
    <t>Land &amp; Buildings</t>
  </si>
  <si>
    <t>Fixed Assets</t>
  </si>
  <si>
    <t>Cash &amp; Investments</t>
  </si>
  <si>
    <t>Accounts Receivable &amp; Other Current Assets</t>
  </si>
  <si>
    <t>TOTAL ASSETS</t>
  </si>
  <si>
    <t>TOTAL LIABILITIES</t>
  </si>
  <si>
    <t>EQUITY</t>
  </si>
  <si>
    <t>Alpine</t>
  </si>
  <si>
    <t>Central</t>
  </si>
  <si>
    <t>Kaimai</t>
  </si>
  <si>
    <t>Northern</t>
  </si>
  <si>
    <t>Pacific</t>
  </si>
  <si>
    <t>Southern</t>
  </si>
  <si>
    <t>Te Aka Puaho</t>
  </si>
  <si>
    <t>ID</t>
  </si>
  <si>
    <t>Parish</t>
  </si>
  <si>
    <t>Parish Status</t>
  </si>
  <si>
    <t>Akaroa Banks Peninsula Presbyterian Church</t>
  </si>
  <si>
    <t>N</t>
  </si>
  <si>
    <t xml:space="preserve">Ashburton St Andrews Presbyterian </t>
  </si>
  <si>
    <t>Avonhead Upper Riccarton St Marks Church</t>
  </si>
  <si>
    <t>Bishopdale St Margarets Presbyterian Church</t>
  </si>
  <si>
    <t>Blenheim St Andrews Presbyterian</t>
  </si>
  <si>
    <t xml:space="preserve">Blenheim Wairau Presbyterian Parish </t>
  </si>
  <si>
    <t>Cashmere Hills Presbyterian Church</t>
  </si>
  <si>
    <t>Otautahi Christchurch - Knox Presbyterian Church</t>
  </si>
  <si>
    <t>Christchurch Korean Presbyterian Church</t>
  </si>
  <si>
    <t>Christchurch St Pauls Trinity Pacific Church</t>
  </si>
  <si>
    <t>Geraldine St Andrews Parish</t>
  </si>
  <si>
    <t>Hakatere Presbyterian Paris Prev Ashburton St Pauls Presbyterian</t>
  </si>
  <si>
    <t>Hoon Hay Presbyterian Church</t>
  </si>
  <si>
    <t>Hope Presbyterian Church</t>
  </si>
  <si>
    <t xml:space="preserve">Kaikoura St Pauls Presbyterian </t>
  </si>
  <si>
    <t>Kiwi Church</t>
  </si>
  <si>
    <t>Kowai Presbyterian Church</t>
  </si>
  <si>
    <t>Nelson-Whakatu Presbyterian Church</t>
  </si>
  <si>
    <t>Rangiora Presbyterian Parish</t>
  </si>
  <si>
    <t>Riccarton St Ninians Presbyterian Church</t>
  </si>
  <si>
    <t>St Martins Presbyterian Church</t>
  </si>
  <si>
    <t xml:space="preserve">Takaka St Andrews Presbyterian </t>
  </si>
  <si>
    <t>Temuka Trinity Presbyterian Church</t>
  </si>
  <si>
    <t>The Village</t>
  </si>
  <si>
    <t>Timaru Presbyterian Parish</t>
  </si>
  <si>
    <t>Waikari Presbyterian Church</t>
  </si>
  <si>
    <t>Waimate Knox Presbyterian Church</t>
  </si>
  <si>
    <t>COUNT</t>
  </si>
  <si>
    <t>Parishes</t>
  </si>
  <si>
    <t>Statistics Y</t>
  </si>
  <si>
    <t>Ahuriri Putorino Presbyterian Church</t>
  </si>
  <si>
    <t>Bulls Turakina Presbyterian Parish</t>
  </si>
  <si>
    <t>Carterton - St David's Presbyterian Church</t>
  </si>
  <si>
    <t>Dannevirke Knox Presbyterian Church</t>
  </si>
  <si>
    <t>Eastbourne St Ronans Community Church</t>
  </si>
  <si>
    <t>Feilding St Pauls Presbyterian Church</t>
  </si>
  <si>
    <t>Gisborne St Davids Presbyterian Church</t>
  </si>
  <si>
    <t>Gisborne The Gisborne Presbyterian Parish</t>
  </si>
  <si>
    <t>Hastings St Andrews Presbyterian Church</t>
  </si>
  <si>
    <t>Hastings St Johns Presbyterian Church</t>
  </si>
  <si>
    <t>Havelock North St Columba's Presbyterian Church</t>
  </si>
  <si>
    <t xml:space="preserve">Hawera  Presbyterian </t>
  </si>
  <si>
    <t>Hunterville Presbyterian Church</t>
  </si>
  <si>
    <t>Island Bay Presbyterian Church</t>
  </si>
  <si>
    <t>Khandallah Presbyterian Church</t>
  </si>
  <si>
    <t>Kilbirnie Presbyterian Church</t>
  </si>
  <si>
    <t xml:space="preserve">Lower Hutt Knox  St Columba </t>
  </si>
  <si>
    <t>Martinborough First Presbyterian Church</t>
  </si>
  <si>
    <t>Marton St Andrews Presbyterian Church</t>
  </si>
  <si>
    <t>Napier St Pauls Presbyterian Church</t>
  </si>
  <si>
    <t xml:space="preserve">New Plymouth Knox Fitzroy Presbyterian </t>
  </si>
  <si>
    <t xml:space="preserve">New Plymouth St Andrews Presbyterian </t>
  </si>
  <si>
    <t xml:space="preserve">New Plymouth St James Presbyterian </t>
  </si>
  <si>
    <t>Newtown Pacific Islanders</t>
  </si>
  <si>
    <t>Otaki Waikanae Presbyterian Church</t>
  </si>
  <si>
    <t>Palmerston North St Albans Presbyterian Church</t>
  </si>
  <si>
    <t>Petone St Davids Multicultural Parish</t>
  </si>
  <si>
    <t>Plimmerton Presbyterian Church</t>
  </si>
  <si>
    <t>Porirua Pacific Islanders Church of Christ the King</t>
  </si>
  <si>
    <t>Palmerston North - Pathways Presbyterian Church</t>
  </si>
  <si>
    <t>Silverstream St Margarets Presbyterian Church</t>
  </si>
  <si>
    <t>St Andrews Central Hawkes Bay</t>
  </si>
  <si>
    <t xml:space="preserve">Stratford St Andrews Presbyterian </t>
  </si>
  <si>
    <t>Taihape Waimarino Presbyterian Church</t>
  </si>
  <si>
    <t>Taradale St Columba's Presbyterian Church</t>
  </si>
  <si>
    <t>The Cook Islands Presbyterian Church (Wgtn Region)</t>
  </si>
  <si>
    <t>Titahi Bay St Timothys Presbyterian Church</t>
  </si>
  <si>
    <t xml:space="preserve">Waitara Knox Presbyterian </t>
  </si>
  <si>
    <t>Wanganui St Andrews Presbyterian Church</t>
  </si>
  <si>
    <t>Wanganui St James  Presbyterian Church</t>
  </si>
  <si>
    <t>Wanganui Westmere Memorial Congregation</t>
  </si>
  <si>
    <t>Wellington St Andrews on The Terrace</t>
  </si>
  <si>
    <t>Wellington St Johns in the City Presbyterian Church</t>
  </si>
  <si>
    <t>Bethlehem Community Church</t>
  </si>
  <si>
    <t>Hamilton Fairfield Presbyterian Church</t>
  </si>
  <si>
    <t>Hamilton Scots Presbyterian Church</t>
  </si>
  <si>
    <t>Hamilton St Andrews Presbyterian Church</t>
  </si>
  <si>
    <t>Hamilton Westside Presbyterian Church</t>
  </si>
  <si>
    <t>Katikati St Pauls Presbyterian Church</t>
  </si>
  <si>
    <t>Kawerau Presbyterian Church</t>
  </si>
  <si>
    <t>Kihikihi St Andrews Presbyterian Church</t>
  </si>
  <si>
    <t>Matamata St Andrews Presbyterian Church</t>
  </si>
  <si>
    <t>Morrinsville Knox Presbyterian Church</t>
  </si>
  <si>
    <t>Mt Maunganui St Andrews Presbyterian Church</t>
  </si>
  <si>
    <t>Nawton Community Presbyterian Church</t>
  </si>
  <si>
    <t>Otorohanga St Davids Presbyterian Church</t>
  </si>
  <si>
    <t>Putaruru St Aidans Presbyterian Church</t>
  </si>
  <si>
    <t>Rotorua District Presbyterian Church</t>
  </si>
  <si>
    <t>Tauranga St Columba Presbyterian Church</t>
  </si>
  <si>
    <t>Tauranga St Enochs Presbyterian Church</t>
  </si>
  <si>
    <t>Tauranga St Peters Presbyterian Church</t>
  </si>
  <si>
    <t>Te Awamutu Presbyterian Church</t>
  </si>
  <si>
    <t>Te Puke St Andrews Presbyterian Church</t>
  </si>
  <si>
    <t xml:space="preserve">Tokoroa St Lukes Pacific Islanders   </t>
  </si>
  <si>
    <t>Tokoroa St Marks Presbyterian Church</t>
  </si>
  <si>
    <t>Waihi Presbyterian Church</t>
  </si>
  <si>
    <t>Albany Presbyterian Church</t>
  </si>
  <si>
    <t>Auckland - Chinese Presbyterian Church</t>
  </si>
  <si>
    <t xml:space="preserve">Auckland Central Newton Pacific Islanders </t>
  </si>
  <si>
    <t>Auckland Central Symonds St St Andrews First Presbyterian</t>
  </si>
  <si>
    <t>Auckland Korean Presbyterian Church of Auckland</t>
  </si>
  <si>
    <t>Auckland Lords Church of Auckland (Korean)</t>
  </si>
  <si>
    <t>Onewa Christian Community</t>
  </si>
  <si>
    <t>Blockhouse Bay Iona Presbyterian Church</t>
  </si>
  <si>
    <t>Browns Bay Torbay Presbyterian Parish</t>
  </si>
  <si>
    <t>Clevedon Presbyterian Church of Clevedon</t>
  </si>
  <si>
    <t>Crossroads - Mangatangi</t>
  </si>
  <si>
    <t>Dargaville St Andrews Presbyterian Church</t>
  </si>
  <si>
    <t>Drury Presbyterian Parish</t>
  </si>
  <si>
    <t>Ellerslie Mt Wellington St Peters Presbyterian Church</t>
  </si>
  <si>
    <t>Forrest Hill Presbyterian Church</t>
  </si>
  <si>
    <t>Glendowie Presbyterian Church</t>
  </si>
  <si>
    <t>Glenfield Community Church</t>
  </si>
  <si>
    <t>Merged: Glenfield Presbyterian Church, North Shore Korean Church</t>
  </si>
  <si>
    <t>Greenlane Presbyterian Church</t>
  </si>
  <si>
    <t>Greyfriars Eden Epsom Presbyterian Church</t>
  </si>
  <si>
    <t>Henderson St Andrews Presbyterian Church</t>
  </si>
  <si>
    <t>Hibiscus Coast Parish</t>
  </si>
  <si>
    <t>Hillsborough St Davids In the Fields Church</t>
  </si>
  <si>
    <t>Hope Whangarei</t>
  </si>
  <si>
    <t>Howick St Andrews Presbyterian Church</t>
  </si>
  <si>
    <t>Kohimarama Presbyterian Church</t>
  </si>
  <si>
    <t>Mahurangi St Columbas Presbyterian Church</t>
  </si>
  <si>
    <t>Mangere East St Marks Presbyterian Church</t>
  </si>
  <si>
    <t xml:space="preserve">Mangere Pacific Islanders </t>
  </si>
  <si>
    <t>Mangere Presbyterian Church</t>
  </si>
  <si>
    <t>Manurewa St Andrews Presbyterian Church</t>
  </si>
  <si>
    <t>Manurewa St Pauls Presbyterian Church</t>
  </si>
  <si>
    <t>Mt Albert Presbyterian Church</t>
  </si>
  <si>
    <t>Mt Roskill St Johns Presbyterian Church</t>
  </si>
  <si>
    <t>Onehunga Presbyterian Samoan Church</t>
  </si>
  <si>
    <t>Otahuhu St Andrews Presbyterian Church</t>
  </si>
  <si>
    <t>Papakura &amp; Districts First Presbyterian Church</t>
  </si>
  <si>
    <t>Papakura East Presbyterian Church</t>
  </si>
  <si>
    <t>Papakura Pacific Islanders</t>
  </si>
  <si>
    <t>Papatoetoe St Martins Presbyterian Church</t>
  </si>
  <si>
    <t>Pohutukawa Coast Presbyterian Church</t>
  </si>
  <si>
    <t>Ponsonby St Stephens Presbyterian Church</t>
  </si>
  <si>
    <t>Pukekohe St James Presbyterian Church</t>
  </si>
  <si>
    <t>Remuera Somervell Memorial Presbyterian Church</t>
  </si>
  <si>
    <t>Remuera St Lukes Presbyterian Church</t>
  </si>
  <si>
    <t>Ruawai Presbyterian Church-New Parish</t>
  </si>
  <si>
    <t>St Columba at Botany Presbyrerian Church</t>
  </si>
  <si>
    <t>St Heliers Presbyterian Church</t>
  </si>
  <si>
    <t>Taiwanese Auckland Presbyterian Church</t>
  </si>
  <si>
    <t>Takapuna St George's Presbyterian Church</t>
  </si>
  <si>
    <t>Te Atatu St Giles Presbyterian Church</t>
  </si>
  <si>
    <t>Te Kauwhata St Andrews Presbyterian Church</t>
  </si>
  <si>
    <t>Waiheke Island St Pauls Presbyterian Church</t>
  </si>
  <si>
    <t>Waipu Presbyterian Church</t>
  </si>
  <si>
    <t>Avondale Pacific Island Presbyterian Church</t>
  </si>
  <si>
    <t xml:space="preserve">Glen Eden Pacific Islanders </t>
  </si>
  <si>
    <t xml:space="preserve">Glenfield Pacific Islanders </t>
  </si>
  <si>
    <t>Grey Lynn Presbyterian Church</t>
  </si>
  <si>
    <t xml:space="preserve">Henderson Pacific Islanders </t>
  </si>
  <si>
    <t>Manukau Pacific Islanders Samoan</t>
  </si>
  <si>
    <t>Mt Eden Pacific Islanders</t>
  </si>
  <si>
    <t xml:space="preserve">Niue Takanini Pacific Island Presbyterian Church </t>
  </si>
  <si>
    <t xml:space="preserve">Otara Pacific Islanders </t>
  </si>
  <si>
    <t>Parnell Knox Presbyterian Church</t>
  </si>
  <si>
    <t>Ranui Pacific Islanders</t>
  </si>
  <si>
    <t>Satauro Pacific Islands Presbyterian Church Wiri</t>
  </si>
  <si>
    <t xml:space="preserve">Tamaki Pacific Islanders </t>
  </si>
  <si>
    <t>Balclutha Presbyterian</t>
  </si>
  <si>
    <t>Central Southland Presbyterian</t>
  </si>
  <si>
    <t>Clinton Presbyterian Church</t>
  </si>
  <si>
    <t>Clutha Valley</t>
  </si>
  <si>
    <t>Coastal Unity Parish</t>
  </si>
  <si>
    <t>Cromwell Presbyterian Parish</t>
  </si>
  <si>
    <t>Dunedin Chinese Presbyterian Church</t>
  </si>
  <si>
    <t>Dunedin First Church of Otago</t>
  </si>
  <si>
    <t>Dunedin Knox Presbyterian Church</t>
  </si>
  <si>
    <t>Dunedin South Presbyterian Church</t>
  </si>
  <si>
    <t>East Taieri Presbyterian Church</t>
  </si>
  <si>
    <t>Edendale Presbyterian Church</t>
  </si>
  <si>
    <t>Flagstaff Presbyterian Church</t>
  </si>
  <si>
    <t>Gore Calvin Presbyterian Church</t>
  </si>
  <si>
    <t>Gore St Andrews Presbyterian Church</t>
  </si>
  <si>
    <t>Heriot Presbyterian Church</t>
  </si>
  <si>
    <t>Highgate Presbyterian  Parish</t>
  </si>
  <si>
    <t>Invercargill First Church</t>
  </si>
  <si>
    <t>Invercargill Knox Presbyterian</t>
  </si>
  <si>
    <t>Invercargill St Andrews</t>
  </si>
  <si>
    <t>Invercargill St Davids</t>
  </si>
  <si>
    <t>Invercargill St Stephens</t>
  </si>
  <si>
    <t>Knapdale Waikaka</t>
  </si>
  <si>
    <t>Kurow Presbyterian Parish</t>
  </si>
  <si>
    <t>Lawrence  Waitahuna</t>
  </si>
  <si>
    <t>Leith Valley St Stephens Presbyterian Church</t>
  </si>
  <si>
    <t>Limestone Plains</t>
  </si>
  <si>
    <t>Maniototo Presbyterian Parish</t>
  </si>
  <si>
    <t>Mataura Presbyterian Church</t>
  </si>
  <si>
    <t>Maungatua Presbyterian Church</t>
  </si>
  <si>
    <t>Mornington Presbyterian Church</t>
  </si>
  <si>
    <t>Mosgiel North Taieri Presbyterian Church</t>
  </si>
  <si>
    <t>Mossburn</t>
  </si>
  <si>
    <t>North Dunedin Pacific Island Presbyterian</t>
  </si>
  <si>
    <t>Oamaru - St Paul's Maheno Otepopo Presbyterian Church</t>
  </si>
  <si>
    <t>Oban Presbyterian Church</t>
  </si>
  <si>
    <t>Opoho Presbyterian Church</t>
  </si>
  <si>
    <t>Owaka</t>
  </si>
  <si>
    <t>Palmerston Dunback Presbyterian Parish</t>
  </si>
  <si>
    <t>Port Chalmers Presbyterian Church</t>
  </si>
  <si>
    <t>Pukerau Waikaka Presbyterian Church</t>
  </si>
  <si>
    <t>Riversdale Waikaia Presbyterian Church</t>
  </si>
  <si>
    <t>St. Philip's Church, Grants Braes</t>
  </si>
  <si>
    <t>Tapanui Presbyterian Church</t>
  </si>
  <si>
    <t>Te Anau Presbyterian Church</t>
  </si>
  <si>
    <t>Upper Clutha Presbyterian Parish</t>
  </si>
  <si>
    <t>Waiareka Weston Presbyterian Parish</t>
  </si>
  <si>
    <t>Waiau Valley Presbyterian Parish</t>
  </si>
  <si>
    <t>Waikouaiti Karitane Presbyterian Parish</t>
  </si>
  <si>
    <t>Waitaki Presbyterian Parish</t>
  </si>
  <si>
    <t>Wakatipu Community Presbyterian Church</t>
  </si>
  <si>
    <t>Wallacetown Presbyterian Church</t>
  </si>
  <si>
    <t>Windsor Presbyterian Parish</t>
  </si>
  <si>
    <t>Woodlands Presbyterian Church</t>
  </si>
  <si>
    <t>Wyndham Presbyterian Church</t>
  </si>
  <si>
    <t>Auckland Maori Pastorate</t>
  </si>
  <si>
    <t>Heretaunga Maori Pastorate</t>
  </si>
  <si>
    <t>Nuhaka-Wairoa Maori Pastorate</t>
  </si>
  <si>
    <t>Opotiki Maori Pastorate</t>
  </si>
  <si>
    <t>Putauaki Maori Pastorate</t>
  </si>
  <si>
    <t>Rotorua Maori Pastorate</t>
  </si>
  <si>
    <t>Ruatahuna Maori Pastorate</t>
  </si>
  <si>
    <t>Southern Urewera Maori Pastorate</t>
  </si>
  <si>
    <t>Tai Tokerau Maori Pastorate</t>
  </si>
  <si>
    <t>Taneatua Maori Pastorate</t>
  </si>
  <si>
    <t>Taumarunui Maori Pastorate</t>
  </si>
  <si>
    <t>Waimana Maori Pastorate</t>
  </si>
  <si>
    <t>Wellington Maori Pastorate</t>
  </si>
  <si>
    <t>Whakatane Maori Pastorate</t>
  </si>
  <si>
    <t>Murupara St Marks Presbyterian Church</t>
  </si>
  <si>
    <t>PLEASE NOTE: THESE FINANCIAL STATISTICS ARE FROM PRIOR YEARS</t>
  </si>
  <si>
    <t>Eastern Bay of Plenty Parish Presviously Whakatane Presbyterian</t>
  </si>
  <si>
    <t>Column1</t>
  </si>
  <si>
    <t>TOTAL 2024</t>
  </si>
  <si>
    <t>Total 2024</t>
  </si>
  <si>
    <t>2024 Statistics Returned (Y/N)</t>
  </si>
  <si>
    <t>Y</t>
  </si>
  <si>
    <t>Waihao-Glenavy Community Church</t>
  </si>
  <si>
    <t xml:space="preserve">       </t>
  </si>
  <si>
    <t>Closed 30/9/24</t>
  </si>
  <si>
    <t>Norwest Presbyterian Churches</t>
  </si>
  <si>
    <t>Previously called Massey Riverhead Presbyterian Church</t>
  </si>
  <si>
    <t>Realised Capital Gain on ppty Sales, Unrealised Cap Gain Investments</t>
  </si>
  <si>
    <t>TOTAL 2025</t>
  </si>
  <si>
    <t>2025 as % of 2024</t>
  </si>
  <si>
    <t>at 30 June 2025</t>
  </si>
  <si>
    <t>FINANCIAL STATISTICS 30 JUNE 2025 - ALPINE PRESBYTERY</t>
  </si>
  <si>
    <t>Total 2025</t>
  </si>
  <si>
    <t>2025 Statistics Returned (Y/N)</t>
  </si>
  <si>
    <t>FINANCIAL STATISTICS 30 JUNE 2025 - ALL PRESBYTERIES</t>
  </si>
  <si>
    <t>FINANCIAL STATISTICS 30 JUNE 2025 - PRESBYTERY CENTRAL</t>
  </si>
  <si>
    <t>FINANCIAL STATISTICS 30 JUNE 2025 - KAIMAI PRESBYTERY</t>
  </si>
  <si>
    <t>FINANCIAL STATISTICS 30 JUNE 2025 - PACIFIC PRESBYTERY</t>
  </si>
  <si>
    <t>FINANCIAL STATISTICS 30 JUNE 2025 - NORTHERN PRESBYTERY</t>
  </si>
  <si>
    <t>FINANCIAL STATISTICS 30 JUNE 2025 - SOUTHERN PRESBYTERY</t>
  </si>
  <si>
    <t>Lumsden-Balfour Presbyterian Church</t>
  </si>
  <si>
    <t>y</t>
  </si>
  <si>
    <t>Closed 31/10/25</t>
  </si>
  <si>
    <t>Parish closed 31/12/24</t>
  </si>
  <si>
    <t>St John's Arrowtown Presbyterian Church</t>
  </si>
  <si>
    <t>NEW -Previously past of Wakatipu</t>
  </si>
  <si>
    <t>Presviously called Mairangi And Castor Bays Presbyterian Church</t>
  </si>
  <si>
    <t>Mairangi Bay Presbyterian Church</t>
  </si>
  <si>
    <t>Column2</t>
  </si>
  <si>
    <t>FINANCIAL STATISTICS 30 JUNE 2025 - TE AKA PUAHO</t>
  </si>
  <si>
    <t>Papatoetoe - St Johns Church</t>
  </si>
  <si>
    <t>Owairaka Pacific Island Church</t>
  </si>
  <si>
    <t>Whanganui - St Paul's in the City Presbyterian Church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</si>
</sst>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_);_(@_)"/>
    <numFmt numFmtId="165" formatCode="General_)"/>
    <numFmt numFmtId="166" formatCode="_-* #,##0_-;\-* #,##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ourier"/>
      <family val="3"/>
    </font>
    <font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sz val="48"/>
      <name val="Arial"/>
      <family val="2"/>
    </font>
    <font>
      <sz val="28"/>
      <name val="Calibri"/>
      <family val="2"/>
      <scheme val="minor"/>
    </font>
    <font>
      <b/>
      <sz val="12"/>
      <color theme="1"/>
      <name val="Tahoma"/>
      <family val="2"/>
    </font>
    <font>
      <sz val="11"/>
      <color rgb="FF22222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/>
      <top style="medium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ck">
        <color rgb="FF00B05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 applyAlignment="1">
      <alignment vertical="center" wrapText="1"/>
    </xf>
    <xf numFmtId="1" fontId="3" fillId="0" borderId="0" xfId="3" applyNumberFormat="1" applyFont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center"/>
    </xf>
    <xf numFmtId="0" fontId="10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1" fontId="4" fillId="0" borderId="0" xfId="3" applyNumberFormat="1" applyFont="1" applyAlignment="1">
      <alignment vertical="center" wrapText="1"/>
    </xf>
    <xf numFmtId="1" fontId="3" fillId="3" borderId="0" xfId="3" applyNumberFormat="1" applyFont="1" applyFill="1" applyAlignment="1">
      <alignment horizontal="center" vertical="center" wrapText="1"/>
    </xf>
    <xf numFmtId="1" fontId="3" fillId="2" borderId="0" xfId="3" applyNumberFormat="1" applyFont="1" applyFill="1" applyAlignment="1">
      <alignment horizontal="center" vertical="center" wrapText="1"/>
    </xf>
    <xf numFmtId="166" fontId="3" fillId="0" borderId="0" xfId="0" applyNumberFormat="1" applyFont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6" fontId="4" fillId="2" borderId="0" xfId="1" applyNumberFormat="1" applyFont="1" applyFill="1" applyBorder="1" applyProtection="1">
      <protection locked="0"/>
    </xf>
    <xf numFmtId="164" fontId="4" fillId="2" borderId="0" xfId="1" applyNumberFormat="1" applyFont="1" applyFill="1" applyBorder="1"/>
    <xf numFmtId="0" fontId="4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/>
    <xf numFmtId="0" fontId="2" fillId="0" borderId="0" xfId="0" applyFont="1"/>
    <xf numFmtId="1" fontId="0" fillId="0" borderId="0" xfId="0" applyNumberFormat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8" xfId="0" applyFill="1" applyBorder="1"/>
    <xf numFmtId="0" fontId="0" fillId="4" borderId="9" xfId="0" applyFill="1" applyBorder="1" applyAlignment="1">
      <alignment horizontal="left"/>
    </xf>
    <xf numFmtId="0" fontId="13" fillId="0" borderId="0" xfId="0" applyFont="1"/>
    <xf numFmtId="0" fontId="15" fillId="0" borderId="0" xfId="0" applyFont="1"/>
    <xf numFmtId="0" fontId="16" fillId="2" borderId="0" xfId="0" applyFont="1" applyFill="1" applyAlignment="1">
      <alignment horizontal="center" vertical="center"/>
    </xf>
    <xf numFmtId="166" fontId="4" fillId="3" borderId="0" xfId="1" applyNumberFormat="1" applyFont="1" applyFill="1" applyBorder="1"/>
    <xf numFmtId="166" fontId="2" fillId="0" borderId="0" xfId="0" applyNumberFormat="1" applyFont="1"/>
    <xf numFmtId="166" fontId="3" fillId="3" borderId="0" xfId="1" applyNumberFormat="1" applyFont="1" applyFill="1" applyBorder="1"/>
    <xf numFmtId="1" fontId="17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1" fontId="18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3" fontId="12" fillId="0" borderId="0" xfId="0" applyNumberFormat="1" applyFont="1"/>
    <xf numFmtId="0" fontId="14" fillId="0" borderId="0" xfId="0" applyFont="1"/>
    <xf numFmtId="0" fontId="19" fillId="0" borderId="0" xfId="0" applyFont="1" applyAlignment="1">
      <alignment horizontal="center"/>
    </xf>
    <xf numFmtId="1" fontId="20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3" fontId="12" fillId="3" borderId="0" xfId="0" applyNumberFormat="1" applyFont="1" applyFill="1"/>
    <xf numFmtId="1" fontId="18" fillId="0" borderId="0" xfId="0" applyNumberFormat="1" applyFont="1" applyAlignment="1" applyProtection="1">
      <alignment horizontal="right"/>
      <protection locked="0"/>
    </xf>
    <xf numFmtId="3" fontId="12" fillId="0" borderId="0" xfId="0" applyNumberFormat="1" applyFont="1" applyAlignment="1">
      <alignment horizontal="right"/>
    </xf>
    <xf numFmtId="9" fontId="12" fillId="0" borderId="0" xfId="2" applyFont="1" applyFill="1"/>
    <xf numFmtId="9" fontId="12" fillId="3" borderId="0" xfId="2" applyFont="1" applyFill="1"/>
    <xf numFmtId="3" fontId="0" fillId="0" borderId="0" xfId="0" applyNumberFormat="1"/>
    <xf numFmtId="3" fontId="12" fillId="2" borderId="0" xfId="0" applyNumberFormat="1" applyFont="1" applyFill="1"/>
    <xf numFmtId="9" fontId="12" fillId="2" borderId="0" xfId="2" applyFont="1" applyFill="1"/>
    <xf numFmtId="164" fontId="12" fillId="2" borderId="0" xfId="1" applyNumberFormat="1" applyFont="1" applyFill="1" applyBorder="1"/>
    <xf numFmtId="3" fontId="12" fillId="3" borderId="10" xfId="0" applyNumberFormat="1" applyFont="1" applyFill="1" applyBorder="1"/>
    <xf numFmtId="0" fontId="21" fillId="0" borderId="0" xfId="0" applyFont="1" applyAlignment="1">
      <alignment vertical="center" wrapText="1"/>
    </xf>
    <xf numFmtId="1" fontId="3" fillId="0" borderId="0" xfId="3" applyNumberFormat="1" applyFont="1" applyAlignment="1">
      <alignment vertical="center" textRotation="90" wrapText="1"/>
    </xf>
    <xf numFmtId="0" fontId="4" fillId="0" borderId="1" xfId="0" applyFont="1" applyBorder="1" applyAlignment="1">
      <alignment vertical="center" wrapText="1"/>
    </xf>
    <xf numFmtId="1" fontId="4" fillId="0" borderId="1" xfId="3" applyNumberFormat="1" applyFont="1" applyBorder="1" applyAlignment="1">
      <alignment vertical="center" wrapText="1"/>
    </xf>
    <xf numFmtId="0" fontId="3" fillId="0" borderId="0" xfId="0" applyFont="1" applyAlignment="1">
      <alignment wrapText="1"/>
    </xf>
    <xf numFmtId="3" fontId="3" fillId="3" borderId="10" xfId="0" applyNumberFormat="1" applyFont="1" applyFill="1" applyBorder="1"/>
    <xf numFmtId="3" fontId="12" fillId="2" borderId="10" xfId="0" applyNumberFormat="1" applyFont="1" applyFill="1" applyBorder="1"/>
    <xf numFmtId="3" fontId="3" fillId="2" borderId="10" xfId="0" applyNumberFormat="1" applyFont="1" applyFill="1" applyBorder="1"/>
    <xf numFmtId="164" fontId="3" fillId="2" borderId="10" xfId="1" applyNumberFormat="1" applyFont="1" applyFill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9" fontId="3" fillId="0" borderId="2" xfId="2" applyFont="1" applyFill="1" applyBorder="1" applyAlignment="1">
      <alignment horizontal="right"/>
    </xf>
    <xf numFmtId="3" fontId="3" fillId="0" borderId="10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9" fontId="3" fillId="0" borderId="1" xfId="2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9" fontId="3" fillId="0" borderId="3" xfId="2" applyFont="1" applyFill="1" applyBorder="1" applyAlignment="1">
      <alignment horizontal="right"/>
    </xf>
    <xf numFmtId="0" fontId="19" fillId="0" borderId="3" xfId="0" applyFont="1" applyBorder="1" applyAlignment="1">
      <alignment horizontal="center"/>
    </xf>
    <xf numFmtId="0" fontId="19" fillId="0" borderId="3" xfId="0" applyFont="1" applyBorder="1" applyAlignment="1">
      <alignment horizontal="right"/>
    </xf>
    <xf numFmtId="0" fontId="12" fillId="0" borderId="3" xfId="0" applyFont="1" applyBorder="1"/>
    <xf numFmtId="3" fontId="12" fillId="0" borderId="10" xfId="0" applyNumberFormat="1" applyFont="1" applyBorder="1"/>
    <xf numFmtId="0" fontId="4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right"/>
    </xf>
    <xf numFmtId="0" fontId="22" fillId="5" borderId="0" xfId="0" applyFont="1" applyFill="1"/>
    <xf numFmtId="0" fontId="0" fillId="5" borderId="0" xfId="0" applyFill="1"/>
    <xf numFmtId="9" fontId="12" fillId="0" borderId="10" xfId="2" applyFont="1" applyFill="1" applyBorder="1"/>
    <xf numFmtId="9" fontId="12" fillId="3" borderId="10" xfId="2" applyFont="1" applyFill="1" applyBorder="1"/>
    <xf numFmtId="9" fontId="12" fillId="2" borderId="10" xfId="2" applyFont="1" applyFill="1" applyBorder="1"/>
    <xf numFmtId="166" fontId="4" fillId="0" borderId="0" xfId="1" applyNumberFormat="1" applyFont="1" applyFill="1" applyBorder="1"/>
    <xf numFmtId="0" fontId="24" fillId="0" borderId="11" xfId="0" applyFont="1" applyBorder="1" applyAlignment="1">
      <alignment horizontal="center"/>
    </xf>
    <xf numFmtId="1" fontId="3" fillId="0" borderId="0" xfId="0" applyNumberFormat="1" applyFont="1"/>
    <xf numFmtId="166" fontId="3" fillId="0" borderId="0" xfId="4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" fontId="17" fillId="0" borderId="0" xfId="1" applyNumberFormat="1" applyFont="1" applyFill="1" applyBorder="1" applyAlignment="1" applyProtection="1">
      <alignment horizontal="right"/>
      <protection locked="0"/>
    </xf>
    <xf numFmtId="166" fontId="3" fillId="0" borderId="0" xfId="1" applyNumberFormat="1" applyFont="1" applyFill="1" applyBorder="1" applyAlignment="1">
      <alignment horizontal="right"/>
    </xf>
    <xf numFmtId="0" fontId="3" fillId="6" borderId="0" xfId="0" applyFont="1" applyFill="1" applyAlignment="1">
      <alignment horizontal="center"/>
    </xf>
    <xf numFmtId="1" fontId="17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166" fontId="3" fillId="6" borderId="0" xfId="1" applyNumberFormat="1" applyFont="1" applyFill="1" applyBorder="1" applyAlignment="1">
      <alignment horizontal="center"/>
    </xf>
    <xf numFmtId="166" fontId="4" fillId="6" borderId="0" xfId="1" applyNumberFormat="1" applyFont="1" applyFill="1" applyBorder="1"/>
    <xf numFmtId="166" fontId="4" fillId="6" borderId="0" xfId="1" applyNumberFormat="1" applyFont="1" applyFill="1" applyBorder="1" applyProtection="1">
      <protection locked="0"/>
    </xf>
    <xf numFmtId="164" fontId="4" fillId="6" borderId="0" xfId="1" applyNumberFormat="1" applyFont="1" applyFill="1" applyBorder="1"/>
    <xf numFmtId="0" fontId="0" fillId="6" borderId="0" xfId="0" applyFill="1"/>
    <xf numFmtId="166" fontId="3" fillId="7" borderId="0" xfId="1" applyNumberFormat="1" applyFont="1" applyFill="1" applyBorder="1"/>
    <xf numFmtId="166" fontId="3" fillId="8" borderId="0" xfId="1" applyNumberFormat="1" applyFont="1" applyFill="1" applyBorder="1"/>
    <xf numFmtId="0" fontId="3" fillId="9" borderId="0" xfId="0" applyFont="1" applyFill="1" applyAlignment="1">
      <alignment horizontal="center"/>
    </xf>
    <xf numFmtId="0" fontId="3" fillId="9" borderId="0" xfId="0" applyFont="1" applyFill="1" applyAlignment="1">
      <alignment horizontal="left"/>
    </xf>
    <xf numFmtId="166" fontId="3" fillId="9" borderId="0" xfId="1" applyNumberFormat="1" applyFont="1" applyFill="1" applyBorder="1" applyAlignment="1">
      <alignment horizontal="center"/>
    </xf>
    <xf numFmtId="166" fontId="3" fillId="9" borderId="0" xfId="1" applyNumberFormat="1" applyFont="1" applyFill="1" applyBorder="1"/>
    <xf numFmtId="166" fontId="4" fillId="9" borderId="0" xfId="1" applyNumberFormat="1" applyFont="1" applyFill="1" applyBorder="1" applyProtection="1">
      <protection locked="0"/>
    </xf>
    <xf numFmtId="164" fontId="4" fillId="9" borderId="0" xfId="1" applyNumberFormat="1" applyFont="1" applyFill="1" applyBorder="1"/>
    <xf numFmtId="166" fontId="4" fillId="9" borderId="0" xfId="1" applyNumberFormat="1" applyFont="1" applyFill="1" applyBorder="1"/>
    <xf numFmtId="0" fontId="0" fillId="9" borderId="0" xfId="0" applyFill="1"/>
    <xf numFmtId="166" fontId="3" fillId="9" borderId="0" xfId="0" applyNumberFormat="1" applyFont="1" applyFill="1" applyAlignment="1">
      <alignment horizontal="center"/>
    </xf>
    <xf numFmtId="1" fontId="3" fillId="9" borderId="0" xfId="0" applyNumberFormat="1" applyFont="1" applyFill="1"/>
    <xf numFmtId="0" fontId="25" fillId="6" borderId="0" xfId="0" applyFont="1" applyFill="1"/>
    <xf numFmtId="0" fontId="3" fillId="6" borderId="12" xfId="0" applyFont="1" applyFill="1" applyBorder="1" applyAlignment="1">
      <alignment horizontal="center"/>
    </xf>
    <xf numFmtId="166" fontId="3" fillId="6" borderId="13" xfId="1" applyNumberFormat="1" applyFont="1" applyFill="1" applyBorder="1" applyAlignment="1">
      <alignment horizontal="center"/>
    </xf>
    <xf numFmtId="166" fontId="3" fillId="6" borderId="12" xfId="1" applyNumberFormat="1" applyFont="1" applyFill="1" applyBorder="1" applyAlignment="1">
      <alignment horizontal="center"/>
    </xf>
    <xf numFmtId="166" fontId="4" fillId="6" borderId="12" xfId="1" applyNumberFormat="1" applyFont="1" applyFill="1" applyBorder="1" applyAlignment="1">
      <alignment horizontal="center"/>
    </xf>
    <xf numFmtId="166" fontId="3" fillId="6" borderId="12" xfId="1" applyNumberFormat="1" applyFont="1" applyFill="1" applyBorder="1" applyAlignment="1" applyProtection="1">
      <alignment horizontal="center"/>
      <protection locked="0"/>
    </xf>
    <xf numFmtId="166" fontId="4" fillId="6" borderId="12" xfId="1" applyNumberFormat="1" applyFont="1" applyFill="1" applyBorder="1"/>
    <xf numFmtId="166" fontId="3" fillId="6" borderId="0" xfId="1" applyNumberFormat="1" applyFont="1" applyFill="1" applyBorder="1" applyAlignment="1">
      <alignment horizontal="right"/>
    </xf>
    <xf numFmtId="166" fontId="4" fillId="6" borderId="12" xfId="1" applyNumberFormat="1" applyFont="1" applyFill="1" applyBorder="1" applyProtection="1">
      <protection locked="0"/>
    </xf>
    <xf numFmtId="164" fontId="4" fillId="6" borderId="12" xfId="1" applyNumberFormat="1" applyFont="1" applyFill="1" applyBorder="1"/>
    <xf numFmtId="0" fontId="23" fillId="5" borderId="0" xfId="0" applyFont="1" applyFill="1" applyAlignment="1">
      <alignment horizontal="center"/>
    </xf>
    <xf numFmtId="0" fontId="16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</cellXfs>
  <cellStyles count="5">
    <cellStyle name="Comma" xfId="1" builtinId="3"/>
    <cellStyle name="Comma 2" xfId="4" xr:uid="{936CD3ED-79F1-4C80-9234-F0EA16D8B9B4}"/>
    <cellStyle name="Normal" xfId="0" builtinId="0"/>
    <cellStyle name="Normal_STAT" xfId="3" xr:uid="{037B5856-A249-44A7-A542-5FA8EE955F9A}"/>
    <cellStyle name="Percent" xfId="2" builtinId="5"/>
  </cellStyles>
  <dxfs count="30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numFmt numFmtId="166" formatCode="_-* #,##0_-;\-* #,##0_-;_-* &quot;-&quot;??_-;_-@_-"/>
      <fill>
        <patternFill patternType="none">
          <fgColor rgb="FF000000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(* #,##0_);_(* \(#,##0\);_(* &quot;-&quot;_);_(@_)"/>
      <fill>
        <patternFill patternType="solid">
          <fgColor indexed="64"/>
          <bgColor indexed="47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solid">
          <fgColor indexed="64"/>
          <bgColor theme="9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(* #,##0_);_(* \(#,##0\);_(* &quot;-&quot;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(* #,##0_);_(* \(#,##0\);_(* &quot;-&quot;_);_(@_)"/>
      <fill>
        <patternFill patternType="none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PCANZShared/Finance/Finance%20Services%20Team/Statistics/2021%20Statistics/01_AA%20Calculations%20-%20Parish%20Confirmed%20Data%20(WIP)%20-%20UPDATE%20THIS%20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D MEMBERSHIP"/>
      <sheetName val="UPDATED FINANCIAL"/>
      <sheetName val="PIVOT (FINANCIAL)"/>
      <sheetName val="CALCULATION"/>
      <sheetName val="DATABLOCK"/>
      <sheetName val="PARISHES REMOVED"/>
      <sheetName val="TARGETS"/>
      <sheetName val="OVERVIEW"/>
      <sheetName val="Name (FINANCIAL) &quot;Y&quot;"/>
      <sheetName val="Name (FINANCIAL) &quot;N&quot;"/>
      <sheetName val="Pivot Adjusted AA"/>
      <sheetName val="Pivot Unadjusted AA"/>
      <sheetName val="Pivot Assessable Income"/>
      <sheetName val="Pivot Adj&amp;Unad AA"/>
      <sheetName val="Pivot Adj&amp;Unad AA (2)"/>
      <sheetName val="01_AA Calculations - Parish 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29DFE8-F0A0-42A9-B80A-8ECA3BAF3E74}" name="tblAlpine" displayName="tblAlpine" ref="A3:AK34" totalsRowShown="0" headerRowDxfId="306" dataDxfId="305">
  <autoFilter ref="A3:AK34" xr:uid="{15D91419-7660-4D53-9058-7FD74BA58D6C}"/>
  <sortState xmlns:xlrd2="http://schemas.microsoft.com/office/spreadsheetml/2017/richdata2" ref="A4:AJ31">
    <sortCondition ref="B3:B31"/>
  </sortState>
  <tableColumns count="37">
    <tableColumn id="1" xr3:uid="{9A325D1E-6AFF-48BC-8A87-E8BF00E1EE8A}" name="Ref" dataDxfId="304"/>
    <tableColumn id="2" xr3:uid="{C0FFF5D2-E272-4FC9-946F-6195716BE12D}" name="Presbytery" dataDxfId="303"/>
    <tableColumn id="3" xr3:uid="{06C25BDF-987A-43FB-A439-8132528039E7}" name="ID" dataDxfId="302"/>
    <tableColumn id="4" xr3:uid="{542642FE-7B76-4812-83AE-5A5C8BDD3B44}" name="Parish" dataDxfId="301"/>
    <tableColumn id="71" xr3:uid="{1EF8FB98-C802-4BA9-B508-2FE0BD40B00A}" name="Parish Status" dataDxfId="300"/>
    <tableColumn id="5" xr3:uid="{C27BFA05-0ADE-482C-93D7-44214232D23E}" name="2025 Statistics Returned (Y/N)" dataDxfId="299"/>
    <tableColumn id="6" xr3:uid="{F706E37E-7FB1-4273-867A-DA607CB27D84}" name="Offerings - Cash &amp; Envelopes" dataDxfId="298"/>
    <tableColumn id="7" xr3:uid="{2B1AF5CA-F240-497A-A6FB-3608448DFF24}" name="Charitable Appeals" dataDxfId="297"/>
    <tableColumn id="8" xr3:uid="{4A4EF4DC-03EF-46D2-B5F0-60498152D625}" name="Funds Received for Mission" dataDxfId="296"/>
    <tableColumn id="9" xr3:uid="{50892C67-5A5F-4112-90D8-F9294C4471AD}" name="Funds Received for Capital Works" dataDxfId="295"/>
    <tableColumn id="10" xr3:uid="{2E744C48-BD7A-434B-AE4F-4D41C42DF1F2}" name="Other Grants Received" dataDxfId="294"/>
    <tableColumn id="11" xr3:uid="{62969728-8CC9-4D1B-A678-D06112562506}" name="Legacies &amp; Bequests" dataDxfId="293"/>
    <tableColumn id="12" xr3:uid="{A1060D36-E158-4D5D-A066-CAE486F9DAD1}" name="Realised Capital Gain on ppty Sales, Unrealised Cap Gain Investments" dataDxfId="292"/>
    <tableColumn id="13" xr3:uid="{6AC76695-B0A7-4B8E-AB1F-94A20C630B1A}" name="Property Income" dataDxfId="291"/>
    <tableColumn id="14" xr3:uid="{EA4B094A-C51F-4961-ADD1-5CBB80422807}" name="Investment Income" dataDxfId="290"/>
    <tableColumn id="15" xr3:uid="{6B8B7157-31B3-46F6-8FBA-B8766EF774A7}" name="Income for Services &amp; Activities" dataDxfId="289"/>
    <tableColumn id="16" xr3:uid="{F89B4200-2A3E-4C33-BDF3-187DD1B3D842}" name="Sundry Income" dataDxfId="288"/>
    <tableColumn id="17" xr3:uid="{2116E7FB-CD2C-4B47-B50E-CFB430686FC9}" name="TOTAL RECEIPTS" dataDxfId="287"/>
    <tableColumn id="18" xr3:uid="{68C7B896-9E14-4AFF-A286-32EA22D86B9D}" name="Ministry Stipend &amp; Allowances" dataDxfId="286"/>
    <tableColumn id="19" xr3:uid="{31A211E7-8402-4343-8913-B49555C8F9FE}" name="Ministers Housing Costs" dataDxfId="285"/>
    <tableColumn id="20" xr3:uid="{F1022CAF-C4B7-4BB9-8725-A6B8055F758C}" name="Other Ministry Costs" dataDxfId="284"/>
    <tableColumn id="21" xr3:uid="{B5300D1E-E239-417B-AA80-689181F91727}" name="Other Staff Costs &amp; Expenses" dataDxfId="283"/>
    <tableColumn id="22" xr3:uid="{04D94145-8C06-49D7-ADFF-1836DF0F0836}" name="Property Expenses" dataDxfId="282"/>
    <tableColumn id="23" xr3:uid="{7E5C8E01-99FD-4B56-A3B1-1A529D69BC21}" name="Admin &amp; Office Expenses" dataDxfId="281"/>
    <tableColumn id="24" xr3:uid="{06AFA715-9612-4419-99C8-2CC741C2500D}" name="Local Mission" dataDxfId="280"/>
    <tableColumn id="25" xr3:uid="{2269B7B5-EF1E-459E-A3FD-084FBC13965F}" name="Overseas Mission" dataDxfId="279"/>
    <tableColumn id="26" xr3:uid="{FE7432D8-30B9-4435-A681-CFD6ECBDC28E}" name="Sundry Expenses" dataDxfId="278"/>
    <tableColumn id="27" xr3:uid="{7004D8C2-5146-461D-AEC9-8358222864F6}" name="TOTAL EXPENSES" dataDxfId="277"/>
    <tableColumn id="28" xr3:uid="{ECB25126-0EA1-4C73-8F61-97D23216B7B1}" name="OPERATING SURPLUS/ (DEFICIT)" dataDxfId="276">
      <calculatedColumnFormula>R4-AB4</calculatedColumnFormula>
    </tableColumn>
    <tableColumn id="29" xr3:uid="{A56C4F72-F762-4BA3-BA24-C9DB7E84D928}" name="Land &amp; Buildings" dataDxfId="275"/>
    <tableColumn id="30" xr3:uid="{122F16F9-07BF-4246-9609-E2C96E64302A}" name="Fixed Assets" dataDxfId="274"/>
    <tableColumn id="31" xr3:uid="{86323E76-B597-4EF2-A274-4C11C7797702}" name="Cash &amp; Investments" dataDxfId="273"/>
    <tableColumn id="32" xr3:uid="{7F322098-2D2A-4CB6-995F-054766C5731C}" name="Accounts Receivable &amp; Other Current Assets" dataDxfId="272"/>
    <tableColumn id="33" xr3:uid="{AB35F0B4-7955-4064-B1E9-C41CEA4EB667}" name="TOTAL ASSETS" dataDxfId="271"/>
    <tableColumn id="34" xr3:uid="{BF473198-7013-4F4D-9746-15AB28E7B595}" name="TOTAL LIABILITIES" dataDxfId="270"/>
    <tableColumn id="35" xr3:uid="{7EB9AEDE-68CF-491F-8EC6-50BE6D6C1202}" name="EQUITY" dataDxfId="269"/>
    <tableColumn id="36" xr3:uid="{02C2BCB9-BF6B-4B3A-99E3-E36CDFEE271D}" name="Column1" dataDxfId="268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3D6B470-3B30-4341-957C-B163F0C47A13}" name="tblCentral" displayName="tblCentral" ref="A3:AJ50" totalsRowShown="0" headerRowDxfId="267" dataDxfId="266" tableBorderDxfId="265">
  <autoFilter ref="A3:AJ50" xr:uid="{15D91419-7660-4D53-9058-7FD74BA58D6C}"/>
  <sortState xmlns:xlrd2="http://schemas.microsoft.com/office/spreadsheetml/2017/richdata2" ref="A4:AJ47">
    <sortCondition ref="B3:B47"/>
  </sortState>
  <tableColumns count="36">
    <tableColumn id="1" xr3:uid="{5C1D7131-9D31-40A0-A4F1-1BE48C41E3B6}" name="Ref" dataDxfId="264"/>
    <tableColumn id="2" xr3:uid="{59E50E3A-BCA8-4A4D-9D65-99EEAABD00A8}" name="Presbytery" dataDxfId="263"/>
    <tableColumn id="3" xr3:uid="{17EB1B7C-7776-4D00-B6AF-81A449A5000C}" name="ID" dataDxfId="262"/>
    <tableColumn id="4" xr3:uid="{51D8AC2D-4F8F-4243-A1F5-0913F46FA2F5}" name="Parish" dataDxfId="261"/>
    <tableColumn id="71" xr3:uid="{2E4FD9B2-1624-4FC2-AC72-693C845F475C}" name="Parish Status" dataDxfId="260"/>
    <tableColumn id="5" xr3:uid="{B8F245D5-A4D6-4456-B21B-2B549BA9A328}" name="2025 Statistics Returned (Y/N)" dataDxfId="259"/>
    <tableColumn id="6" xr3:uid="{8EBFFCD0-B424-4682-B3C4-A866D46A5BAD}" name="Offerings - Cash &amp; Envelopes" dataDxfId="258"/>
    <tableColumn id="7" xr3:uid="{65A268E0-F7CE-4527-91C0-1AF100341393}" name="Charitable Appeals" dataDxfId="257"/>
    <tableColumn id="8" xr3:uid="{5E3DE637-F56D-41C8-A309-29F0D5D6793C}" name="Funds Received for Mission" dataDxfId="256"/>
    <tableColumn id="9" xr3:uid="{8C11593E-1E9E-466F-AF88-A835B71B094D}" name="Funds Received for Capital Works" dataDxfId="255"/>
    <tableColumn id="10" xr3:uid="{22D9DC2E-C14D-4C27-B643-0794AA62ADA0}" name="Other Grants Received" dataDxfId="254"/>
    <tableColumn id="11" xr3:uid="{FDF751FB-8F8B-4926-8942-D129C1AE73FA}" name="Legacies &amp; Bequests" dataDxfId="253"/>
    <tableColumn id="12" xr3:uid="{D8E7AABD-2E3B-47EE-BC21-366ECB0A2461}" name="Realised Capital Gain on ppty Sales, Unrealised Cap Gain Investments" dataDxfId="252"/>
    <tableColumn id="13" xr3:uid="{13963FCB-A3BD-4BED-9CF5-79703B452BF8}" name="Property Income" dataDxfId="251"/>
    <tableColumn id="14" xr3:uid="{F953423F-3733-46D1-AEDB-58A42187326F}" name="Investment Income" dataDxfId="250"/>
    <tableColumn id="15" xr3:uid="{2DAB27EE-E524-434B-9B6B-467B48033D1A}" name="Income for Services &amp; Activities" dataDxfId="249"/>
    <tableColumn id="16" xr3:uid="{C9408762-5A5D-4758-B643-EF52440C2A84}" name="Sundry Income" dataDxfId="248"/>
    <tableColumn id="17" xr3:uid="{EDB2E7C9-ECF4-4CD6-8852-E8E80EBFD570}" name="TOTAL RECEIPTS" dataDxfId="247"/>
    <tableColumn id="18" xr3:uid="{07F3D1DB-0FDA-410C-AEC0-86B40B929519}" name="Ministry Stipend &amp; Allowances" dataDxfId="246"/>
    <tableColumn id="19" xr3:uid="{DE8C6CCD-8B73-4082-ADEB-604E0ADC0F55}" name="Ministers Housing Costs" dataDxfId="245"/>
    <tableColumn id="20" xr3:uid="{6FF351D1-71EF-4F67-8955-56B15AED0353}" name="Other Ministry Costs" dataDxfId="244"/>
    <tableColumn id="21" xr3:uid="{4460D001-6953-420E-A918-2555AA0A4D1B}" name="Other Staff Costs &amp; Expenses" dataDxfId="243"/>
    <tableColumn id="22" xr3:uid="{4DF715BB-D4AD-4003-86CA-7B8A8B64D98E}" name="Property Expenses" dataDxfId="242"/>
    <tableColumn id="23" xr3:uid="{487CD48B-C78E-44F7-9DC2-E3B4FE077D13}" name="Admin &amp; Office Expenses" dataDxfId="241"/>
    <tableColumn id="24" xr3:uid="{74FCC20C-864D-422A-AADB-43FE0D7A2D36}" name="Local Mission" dataDxfId="240"/>
    <tableColumn id="25" xr3:uid="{31CB0A16-9A1A-4B71-BDE5-BEA7700FEAC2}" name="Overseas Mission" dataDxfId="239"/>
    <tableColumn id="26" xr3:uid="{2EC31FEE-E2DE-4859-87DE-A22CE4199180}" name="Sundry Expenses" dataDxfId="238"/>
    <tableColumn id="27" xr3:uid="{DB30376B-2905-4662-BB25-B1D06ABEB629}" name="TOTAL EXPENSES" dataDxfId="237"/>
    <tableColumn id="28" xr3:uid="{BAF56B5C-A1F6-4761-9EC1-42080815E8E7}" name="OPERATING SURPLUS/ (DEFICIT)" dataDxfId="236">
      <calculatedColumnFormula>R4-AB4</calculatedColumnFormula>
    </tableColumn>
    <tableColumn id="29" xr3:uid="{0F7C5460-5B89-473F-B96A-C2288C047E9A}" name="Land &amp; Buildings" dataDxfId="235"/>
    <tableColumn id="30" xr3:uid="{D42BAFC5-213B-4227-B148-A6E7B47FF00F}" name="Fixed Assets" dataDxfId="234"/>
    <tableColumn id="31" xr3:uid="{FE1786CD-08B1-42BC-85F2-60B1FDB63647}" name="Cash &amp; Investments" dataDxfId="233"/>
    <tableColumn id="32" xr3:uid="{94B20EFD-9FBE-4F41-BE93-E4C9AE9F8411}" name="Accounts Receivable &amp; Other Current Assets" dataDxfId="232"/>
    <tableColumn id="33" xr3:uid="{ACB8D3BC-3BE2-4F8C-A9BF-B9A192105B32}" name="TOTAL ASSETS" dataDxfId="231"/>
    <tableColumn id="34" xr3:uid="{B283A82B-17F2-4AB2-AD91-35CF7828FD9E}" name="TOTAL LIABILITIES" dataDxfId="230"/>
    <tableColumn id="35" xr3:uid="{43275120-BEDA-4BA4-BFFB-75F30BEFCDE0}" name="EQUITY" dataDxfId="229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2390A9D-3060-438A-B9A5-104E4FDA0ACD}" name="tblKaimai" displayName="tblKaimai" ref="A3:AJ30" totalsRowShown="0" headerRowDxfId="228" dataDxfId="227">
  <autoFilter ref="A3:AJ30" xr:uid="{15D91419-7660-4D53-9058-7FD74BA58D6C}"/>
  <sortState xmlns:xlrd2="http://schemas.microsoft.com/office/spreadsheetml/2017/richdata2" ref="A4:AJ27">
    <sortCondition ref="B3:B27"/>
  </sortState>
  <tableColumns count="36">
    <tableColumn id="1" xr3:uid="{EB497FA9-67EA-4CD8-BBA7-17D624E9043C}" name="Ref" dataDxfId="226"/>
    <tableColumn id="2" xr3:uid="{DA7D7461-1612-4F99-86A3-612FBDD4581B}" name="Presbytery" dataDxfId="225"/>
    <tableColumn id="3" xr3:uid="{C16F25C4-EAA1-424C-8073-81731C663E61}" name="ID" dataDxfId="224"/>
    <tableColumn id="4" xr3:uid="{5120A12E-A067-454B-9B04-B95A5005F84E}" name="Parish" dataDxfId="223"/>
    <tableColumn id="71" xr3:uid="{0F256325-FB59-48FA-9313-1334F8753F8F}" name="Parish Status" dataDxfId="222"/>
    <tableColumn id="5" xr3:uid="{1010DB0A-CD9A-46A7-8258-C26C62A9BC7D}" name="2025 Statistics Returned (Y/N)" dataDxfId="221"/>
    <tableColumn id="6" xr3:uid="{7D2BDAAE-82D2-46E2-BBE1-96F3A0163E2B}" name="Offerings - Cash &amp; Envelopes" dataDxfId="220"/>
    <tableColumn id="7" xr3:uid="{D1F22FBE-5DB4-4F3E-AD81-53C76584C362}" name="Charitable Appeals" dataDxfId="219"/>
    <tableColumn id="8" xr3:uid="{6B04E372-9B46-41BC-99F1-2A98FC11DA25}" name="Funds Received for Mission" dataDxfId="218"/>
    <tableColumn id="9" xr3:uid="{BCBD15A0-9B21-40CA-A027-4AC84021C312}" name="Funds Received for Capital Works" dataDxfId="217"/>
    <tableColumn id="10" xr3:uid="{FC833BDD-5DE2-45EE-B97B-19A96F39AFD0}" name="Other Grants Received" dataDxfId="216"/>
    <tableColumn id="11" xr3:uid="{00DBE476-4319-41E9-9826-4AB56F1BC424}" name="Legacies &amp; Bequests" dataDxfId="215"/>
    <tableColumn id="12" xr3:uid="{1436DFAC-09E7-4E89-96F6-E8AB0E275CD9}" name="Realised Capital Gain on ppty Sales, Unrealised Cap Gain Investments" dataDxfId="214"/>
    <tableColumn id="13" xr3:uid="{66EB847A-99B7-4917-89C9-4532AF57CC7A}" name="Property Income" dataDxfId="213"/>
    <tableColumn id="14" xr3:uid="{31BC2801-E154-4B10-A59B-B2BA35D02EDF}" name="Investment Income" dataDxfId="212"/>
    <tableColumn id="15" xr3:uid="{DF537121-D4F1-428D-A0C7-E676225C9AF8}" name="Income for Services &amp; Activities" dataDxfId="211"/>
    <tableColumn id="16" xr3:uid="{7E277F57-E9A7-43B5-97A3-DF35706CEDCF}" name="Sundry Income" dataDxfId="210"/>
    <tableColumn id="17" xr3:uid="{DB4987BB-CB88-4F13-BAEE-2A05B0B78C31}" name="TOTAL RECEIPTS" dataDxfId="209"/>
    <tableColumn id="18" xr3:uid="{93AD6A95-230E-4FAE-A58A-3B896EBE3058}" name="Ministry Stipend &amp; Allowances" dataDxfId="208"/>
    <tableColumn id="19" xr3:uid="{D09AF3B8-70F4-4880-B982-C19043B5B5F4}" name="Ministers Housing Costs" dataDxfId="207"/>
    <tableColumn id="20" xr3:uid="{546B583E-18EC-4760-98A9-77515AAA7834}" name="Other Ministry Costs" dataDxfId="206"/>
    <tableColumn id="21" xr3:uid="{F84BDEA3-6420-4314-A2FF-60657F64CFC2}" name="Other Staff Costs &amp; Expenses" dataDxfId="205"/>
    <tableColumn id="22" xr3:uid="{146B4593-3421-40CF-9D7C-09EE6176A342}" name="Property Expenses" dataDxfId="204"/>
    <tableColumn id="23" xr3:uid="{E46F7410-20DD-4B91-9956-7873A66A7BCC}" name="Admin &amp; Office Expenses" dataDxfId="203"/>
    <tableColumn id="24" xr3:uid="{7EC01283-178A-463B-AAD9-DE6A92B464EB}" name="Local Mission" dataDxfId="202"/>
    <tableColumn id="25" xr3:uid="{030E90D6-B63A-4DAB-8E96-A09F305F08F7}" name="Overseas Mission" dataDxfId="201"/>
    <tableColumn id="26" xr3:uid="{E43E3077-F668-4DA6-A286-5D2F385A53D7}" name="Sundry Expenses" dataDxfId="200"/>
    <tableColumn id="27" xr3:uid="{C4AED504-7DBC-45E3-AC4B-C5E263E9E627}" name="TOTAL EXPENSES" dataDxfId="199"/>
    <tableColumn id="28" xr3:uid="{EBA2493F-B619-42D3-8CA0-F360CCCB515E}" name="OPERATING SURPLUS/ (DEFICIT)" dataDxfId="198">
      <calculatedColumnFormula>R4-AB4</calculatedColumnFormula>
    </tableColumn>
    <tableColumn id="29" xr3:uid="{AB083121-23FF-43CD-8E4B-7A43BBCB940E}" name="Land &amp; Buildings" dataDxfId="197"/>
    <tableColumn id="30" xr3:uid="{F78ADB39-5A0D-4726-A0AB-B4973B8FDE0D}" name="Fixed Assets" dataDxfId="196"/>
    <tableColumn id="31" xr3:uid="{23FD3914-DC8E-4798-808F-70D8DA79D436}" name="Cash &amp; Investments" dataDxfId="195"/>
    <tableColumn id="32" xr3:uid="{D3D2B14C-CB3E-4DA0-A31F-9D2583C8FA31}" name="Accounts Receivable &amp; Other Current Assets" dataDxfId="194"/>
    <tableColumn id="33" xr3:uid="{FD667E14-2EF3-49F2-9375-6B53FAAFC6D1}" name="TOTAL ASSETS" dataDxfId="193"/>
    <tableColumn id="34" xr3:uid="{EDF01175-3610-4D6C-B48D-15F36A67B5E0}" name="TOTAL LIABILITIES" dataDxfId="192"/>
    <tableColumn id="35" xr3:uid="{3B8353AF-7E22-4F72-95FD-0E6A7CACC743}" name="EQUITY" dataDxfId="191"/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0C14AC-6AA0-4733-9F8D-0D9B37A59962}" name="tblNorthern" displayName="tblNorthern" ref="A3:AJ63" totalsRowShown="0" headerRowDxfId="190" dataDxfId="189">
  <autoFilter ref="A3:AJ63" xr:uid="{15D91419-7660-4D53-9058-7FD74BA58D6C}"/>
  <sortState xmlns:xlrd2="http://schemas.microsoft.com/office/spreadsheetml/2017/richdata2" ref="A4:AJ60">
    <sortCondition ref="B3:B60"/>
  </sortState>
  <tableColumns count="36">
    <tableColumn id="1" xr3:uid="{81454B06-C0E8-4094-A334-3B9176BC96AD}" name="Ref" dataDxfId="188"/>
    <tableColumn id="2" xr3:uid="{ABA08E63-6425-4C8E-A3CF-021BCE634DB3}" name="Presbytery" dataDxfId="187"/>
    <tableColumn id="3" xr3:uid="{94FC2FE9-FD66-49BD-A162-02C62C6D5A2B}" name="ID" dataDxfId="186"/>
    <tableColumn id="4" xr3:uid="{BDDDB338-D5CB-48F1-8287-4EE037AE0220}" name="Parish" dataDxfId="185"/>
    <tableColumn id="71" xr3:uid="{21D7962C-F5A4-4DB3-AA18-6E0821C391CE}" name="Parish Status" dataDxfId="184"/>
    <tableColumn id="5" xr3:uid="{6D622BC8-E58B-44B4-A07A-2E931CA8FB52}" name="2025 Statistics Returned (Y/N)" dataDxfId="183"/>
    <tableColumn id="6" xr3:uid="{13A21853-0BC8-4671-AB05-B3A43D70EA95}" name="Offerings - Cash &amp; Envelopes" dataDxfId="182"/>
    <tableColumn id="7" xr3:uid="{52C9073B-2E5C-43D5-95D3-8251D3344D3F}" name="Charitable Appeals" dataDxfId="181"/>
    <tableColumn id="8" xr3:uid="{033AEE9A-7142-4F63-8B6F-62DC0BE96319}" name="Funds Received for Mission" dataDxfId="180"/>
    <tableColumn id="9" xr3:uid="{E38F4E91-1B1D-4C19-9F3F-67F7C878ED7D}" name="Funds Received for Capital Works" dataDxfId="179"/>
    <tableColumn id="10" xr3:uid="{F60A915C-2772-4CC6-808A-6DA54C40EA1F}" name="Other Grants Received" dataDxfId="178"/>
    <tableColumn id="11" xr3:uid="{628E40F3-464A-4919-9CC6-5D0839F5EC85}" name="Legacies &amp; Bequests" dataDxfId="177"/>
    <tableColumn id="12" xr3:uid="{0B41DF69-2CD8-4609-821B-F0A4D45BEED1}" name="Realised Capital Gain on ppty Sales, Unrealised Cap Gain Investments" dataDxfId="176"/>
    <tableColumn id="13" xr3:uid="{0C36D251-689E-4F9D-8BB3-1B24332CDE05}" name="Property Income" dataDxfId="175"/>
    <tableColumn id="14" xr3:uid="{4C0B6594-2233-4EFA-9823-3FB34DB4C8DD}" name="Investment Income" dataDxfId="174"/>
    <tableColumn id="15" xr3:uid="{8A8B8858-0568-4716-A99F-8D0F1E58CB86}" name="Income for Services &amp; Activities" dataDxfId="173"/>
    <tableColumn id="16" xr3:uid="{7937F08E-305B-4ECD-BE00-68E754084B33}" name="Sundry Income" dataDxfId="172"/>
    <tableColumn id="17" xr3:uid="{ABD0343B-6CF6-49B8-8C81-BA4503749206}" name="TOTAL RECEIPTS" dataDxfId="171"/>
    <tableColumn id="18" xr3:uid="{E47D3D13-F449-41B0-8889-450723BFE100}" name="Ministry Stipend &amp; Allowances" dataDxfId="170"/>
    <tableColumn id="19" xr3:uid="{35E81876-84C4-4D4B-BB28-83098E208A2A}" name="Ministers Housing Costs" dataDxfId="169"/>
    <tableColumn id="20" xr3:uid="{7E6DB0B2-D024-4BF8-8496-2655FCBB7751}" name="Other Ministry Costs" dataDxfId="168"/>
    <tableColumn id="21" xr3:uid="{FB9102FE-D600-40C2-BBC7-7540F5D85290}" name="Other Staff Costs &amp; Expenses" dataDxfId="167"/>
    <tableColumn id="22" xr3:uid="{60A7C377-98E8-4EA9-BA4B-27AC9ADA356E}" name="Property Expenses" dataDxfId="166"/>
    <tableColumn id="23" xr3:uid="{B46E79EE-7950-4996-B05A-86603E08F68A}" name="Admin &amp; Office Expenses" dataDxfId="165"/>
    <tableColumn id="24" xr3:uid="{DE9BDBCE-7F43-4206-9824-ADA872FA0901}" name="Local Mission" dataDxfId="164"/>
    <tableColumn id="25" xr3:uid="{D1A74287-3798-452F-B868-4FEDFA47147F}" name="Overseas Mission" dataDxfId="163"/>
    <tableColumn id="26" xr3:uid="{52727D16-2A2D-476F-977E-02B3E48ABAB8}" name="Sundry Expenses" dataDxfId="162"/>
    <tableColumn id="27" xr3:uid="{81EF2D8E-281F-4723-9EB6-38DCB9542277}" name="TOTAL EXPENSES" dataDxfId="161" dataCellStyle="Comma"/>
    <tableColumn id="28" xr3:uid="{E3DFF5A3-ADC6-47A6-9C8E-49BE21A9DD04}" name="OPERATING SURPLUS/ (DEFICIT)" dataDxfId="160" dataCellStyle="Comma">
      <calculatedColumnFormula>R4-AB4</calculatedColumnFormula>
    </tableColumn>
    <tableColumn id="29" xr3:uid="{2E4CC7F4-8590-4DE0-9634-5821D3551D25}" name="Land &amp; Buildings" dataDxfId="159"/>
    <tableColumn id="30" xr3:uid="{C5C57B7A-C137-4CE5-A710-D0497A917997}" name="Fixed Assets" dataDxfId="158"/>
    <tableColumn id="31" xr3:uid="{9F9163E0-BC09-4EA5-82FA-E590DA189A11}" name="Cash &amp; Investments" dataDxfId="157"/>
    <tableColumn id="32" xr3:uid="{AFB2FDD1-EE72-4BBD-9129-96B706964FF4}" name="Accounts Receivable &amp; Other Current Assets" dataDxfId="156"/>
    <tableColumn id="33" xr3:uid="{4622495F-A457-4C02-81A2-1FD5C229B5FD}" name="TOTAL ASSETS" dataDxfId="155" dataCellStyle="Comma"/>
    <tableColumn id="34" xr3:uid="{97EFB665-5C49-4F22-943D-6FFC5D314C59}" name="TOTAL LIABILITIES" dataDxfId="154"/>
    <tableColumn id="35" xr3:uid="{3954E372-1B3A-47B2-A996-9306F409B825}" name="EQUITY" dataDxfId="153" dataCellStyle="Comma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F794BC2-B6AC-4409-A407-765CEA1A7154}" name="tblPacific" displayName="tblPacific" ref="A3:AJ19" totalsRowShown="0" headerRowDxfId="152" dataDxfId="151">
  <autoFilter ref="A3:AJ19" xr:uid="{15D91419-7660-4D53-9058-7FD74BA58D6C}"/>
  <sortState xmlns:xlrd2="http://schemas.microsoft.com/office/spreadsheetml/2017/richdata2" ref="A4:AJ16">
    <sortCondition ref="B3:B16"/>
  </sortState>
  <tableColumns count="36">
    <tableColumn id="1" xr3:uid="{6E6F9F17-86B7-4BAD-96F5-A1B66620190A}" name="Ref" dataDxfId="150"/>
    <tableColumn id="2" xr3:uid="{5D40F312-00DC-4445-A87E-524670D106DB}" name="Presbytery" dataDxfId="149"/>
    <tableColumn id="3" xr3:uid="{8375FB6D-89C4-406C-9401-C2F67378709D}" name="ID" dataDxfId="148"/>
    <tableColumn id="4" xr3:uid="{E018E542-305E-46EC-B8F4-CE32ABB534A4}" name="Parish" dataDxfId="147"/>
    <tableColumn id="71" xr3:uid="{D68AB047-25D3-41A7-8095-508BD51FF792}" name="Parish Status" dataDxfId="146"/>
    <tableColumn id="5" xr3:uid="{C5291658-3719-4CFB-A4C1-D54402F3D3C5}" name="2025 Statistics Returned (Y/N)" dataDxfId="145" dataCellStyle="Comma"/>
    <tableColumn id="6" xr3:uid="{A2455B64-2BBF-4A1F-A238-604568838A67}" name="Offerings - Cash &amp; Envelopes" dataDxfId="144" dataCellStyle="Comma"/>
    <tableColumn id="7" xr3:uid="{25A49264-5807-4173-8627-546D6733FCC0}" name="Charitable Appeals" dataDxfId="143" dataCellStyle="Comma"/>
    <tableColumn id="8" xr3:uid="{880380CB-0B65-4CDF-9069-C58D351C3C4F}" name="Funds Received for Mission" dataDxfId="142" dataCellStyle="Comma"/>
    <tableColumn id="9" xr3:uid="{C9814686-669A-4893-986E-15C4E8887A6B}" name="Funds Received for Capital Works" dataDxfId="141" dataCellStyle="Comma"/>
    <tableColumn id="10" xr3:uid="{32F5C47F-991A-4363-BB18-13DC5C25DAE9}" name="Other Grants Received" dataDxfId="140" dataCellStyle="Comma"/>
    <tableColumn id="11" xr3:uid="{7B576180-9B4D-4BA8-B909-3DF7D564F8F1}" name="Legacies &amp; Bequests" dataDxfId="139" dataCellStyle="Comma"/>
    <tableColumn id="12" xr3:uid="{BAD10DE5-E9B1-46A9-8E00-042654EA333F}" name="Realised Capital Gain on ppty Sales, Unrealised Cap Gain Investments" dataDxfId="138" dataCellStyle="Comma"/>
    <tableColumn id="13" xr3:uid="{F9C77889-5598-4F12-8465-222F6043C2E6}" name="Property Income" dataDxfId="137" dataCellStyle="Comma"/>
    <tableColumn id="14" xr3:uid="{9229BEB7-B0A4-442F-8FA7-7DC059A1595D}" name="Investment Income" dataDxfId="136" dataCellStyle="Comma"/>
    <tableColumn id="15" xr3:uid="{668D31B0-E806-4F3F-8BA8-E0199E6E5F3F}" name="Income for Services &amp; Activities" dataDxfId="135" dataCellStyle="Comma"/>
    <tableColumn id="16" xr3:uid="{0BF7E121-5BBD-4842-9AEF-AEFC4AE6A35A}" name="Sundry Income" dataDxfId="134" dataCellStyle="Comma"/>
    <tableColumn id="17" xr3:uid="{7D672ECB-7708-4450-AD51-75496E7DD164}" name="TOTAL RECEIPTS" dataDxfId="133" dataCellStyle="Comma"/>
    <tableColumn id="18" xr3:uid="{571AB157-4185-49FA-9FBB-414FCD18E111}" name="Ministry Stipend &amp; Allowances" dataDxfId="132"/>
    <tableColumn id="19" xr3:uid="{F1BD420B-FB54-47C3-BECA-D63A0839EB8A}" name="Ministers Housing Costs" dataDxfId="131"/>
    <tableColumn id="20" xr3:uid="{714A16C1-3C44-45C9-9E74-D118408B5B96}" name="Other Ministry Costs" dataDxfId="130"/>
    <tableColumn id="21" xr3:uid="{EF253920-1678-4FA0-A420-810666E29504}" name="Other Staff Costs &amp; Expenses" dataDxfId="129"/>
    <tableColumn id="22" xr3:uid="{914EC348-FEFD-4D0D-B238-1395B5517AE9}" name="Property Expenses" dataDxfId="128"/>
    <tableColumn id="23" xr3:uid="{CE3CDB52-50C3-4E8F-83F8-4A3DBA58C00D}" name="Admin &amp; Office Expenses" dataDxfId="127"/>
    <tableColumn id="24" xr3:uid="{0C16EBE9-1D91-4842-AE6C-D5B867F0693D}" name="Local Mission" dataDxfId="126"/>
    <tableColumn id="25" xr3:uid="{7E1610D6-10BE-4CE9-81F3-679EE9922510}" name="Overseas Mission" dataDxfId="125"/>
    <tableColumn id="26" xr3:uid="{52A9D66C-32C0-4FE8-A67A-F946FBA4CF3B}" name="Sundry Expenses" dataDxfId="124"/>
    <tableColumn id="27" xr3:uid="{9FA17649-2F5E-4E25-AF9E-606E177CF80E}" name="TOTAL EXPENSES" dataDxfId="123" dataCellStyle="Comma"/>
    <tableColumn id="28" xr3:uid="{FFC86BBD-823B-4C1D-BB0D-331FFE587ABF}" name="OPERATING SURPLUS/ (DEFICIT)" dataDxfId="122" dataCellStyle="Comma">
      <calculatedColumnFormula>R4-AB4</calculatedColumnFormula>
    </tableColumn>
    <tableColumn id="29" xr3:uid="{D178A7B5-9B0F-4EA4-A32B-872BD97EE354}" name="Land &amp; Buildings" dataDxfId="121"/>
    <tableColumn id="30" xr3:uid="{CD4A4759-E007-489F-9A17-F93BD1EB47B4}" name="Fixed Assets" dataDxfId="120"/>
    <tableColumn id="31" xr3:uid="{5E40F758-3C79-436A-AE54-CC83EF9A171D}" name="Cash &amp; Investments" dataDxfId="119"/>
    <tableColumn id="32" xr3:uid="{709A14A2-4EEF-47FE-A54A-9C7D6E1853C3}" name="Accounts Receivable &amp; Other Current Assets" dataDxfId="118"/>
    <tableColumn id="33" xr3:uid="{6233EB5A-DCE7-47F8-A1FB-A302A42AFACD}" name="TOTAL ASSETS" dataDxfId="117"/>
    <tableColumn id="34" xr3:uid="{4B3BE679-C389-4CFC-8877-93A095503D01}" name="TOTAL LIABILITIES" dataDxfId="116"/>
    <tableColumn id="35" xr3:uid="{1F68235E-0965-47F3-87FE-4AE013F4BC1A}" name="EQUITY" dataDxfId="115"/>
  </tableColumns>
  <tableStyleInfo name="TableStyleLight1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BF80282-790D-43B1-BF75-D2BF60DBEE89}" name="tblSouthern" displayName="tblSouthern" ref="A3:AL63" totalsRowShown="0" headerRowDxfId="114" dataDxfId="113">
  <autoFilter ref="A3:AL63" xr:uid="{15D91419-7660-4D53-9058-7FD74BA58D6C}"/>
  <sortState xmlns:xlrd2="http://schemas.microsoft.com/office/spreadsheetml/2017/richdata2" ref="A4:AJ60">
    <sortCondition descending="1" ref="B3:B60"/>
  </sortState>
  <tableColumns count="38">
    <tableColumn id="1" xr3:uid="{09DA2602-0B13-4AA4-ADE8-C4480018E63D}" name="Ref" dataDxfId="112"/>
    <tableColumn id="2" xr3:uid="{2AB2004E-2E3F-4989-80BA-7E67C59FD54F}" name="Presbytery" dataDxfId="111"/>
    <tableColumn id="3" xr3:uid="{38607C93-713C-4F9F-9367-978ABC680E20}" name="ID" dataDxfId="110"/>
    <tableColumn id="4" xr3:uid="{18D1D83C-C6C4-4519-BE8B-8CA11EFA0AC3}" name="Parish" dataDxfId="109"/>
    <tableColumn id="71" xr3:uid="{8C6E4FDB-A9D2-4722-A077-1CC7EF3A2159}" name="Parish Status" dataDxfId="108"/>
    <tableColumn id="5" xr3:uid="{2FF5643C-C704-463B-965D-6C18F95CAE72}" name="2024 Statistics Returned (Y/N)" dataDxfId="107"/>
    <tableColumn id="6" xr3:uid="{FF141287-38BC-4770-B3EA-82C6B5CE864A}" name="Offerings - Cash &amp; Envelopes" dataDxfId="106" dataCellStyle="Comma"/>
    <tableColumn id="7" xr3:uid="{43E4772D-803A-425D-A0D1-FF421D236777}" name="Charitable Appeals" dataDxfId="105" dataCellStyle="Comma"/>
    <tableColumn id="8" xr3:uid="{5A190CD5-309A-4460-ACDE-D697006A20D3}" name="Funds Received for Mission" dataDxfId="104" dataCellStyle="Comma"/>
    <tableColumn id="9" xr3:uid="{E0BC7693-94FA-4B1D-98DE-979942F20907}" name="Funds Received for Capital Works" dataDxfId="103" dataCellStyle="Comma"/>
    <tableColumn id="10" xr3:uid="{5DAB1A6D-C571-4236-9446-9D54274F6872}" name="Other Grants Received" dataDxfId="102" dataCellStyle="Comma"/>
    <tableColumn id="11" xr3:uid="{D52110D5-8B52-43FB-B18E-B5BD1D8E9A84}" name="Legacies &amp; Bequests" dataDxfId="101" dataCellStyle="Comma"/>
    <tableColumn id="12" xr3:uid="{6C22A0DA-5251-45B4-92E7-F150C1CED3B7}" name="Realised Capital Gain on ppty Sales, Unrealised Cap Gain Investments" dataDxfId="100" dataCellStyle="Comma"/>
    <tableColumn id="13" xr3:uid="{48B377ED-F07B-4B58-907B-9569B24BB799}" name="Property Income" dataDxfId="99" dataCellStyle="Comma"/>
    <tableColumn id="14" xr3:uid="{3B8FC02A-CDFB-4E26-A558-042D1271B389}" name="Investment Income" dataDxfId="98" dataCellStyle="Comma"/>
    <tableColumn id="15" xr3:uid="{7A0C7457-10CD-4C9F-AE4E-E3D3A1AF33B5}" name="Income for Services &amp; Activities" dataDxfId="97" dataCellStyle="Comma"/>
    <tableColumn id="16" xr3:uid="{6FFF9D33-581A-48A5-AF05-3F19C979FA39}" name="Sundry Income" dataDxfId="96" dataCellStyle="Comma"/>
    <tableColumn id="17" xr3:uid="{EB84694F-16DE-4848-BB6F-550B026C8EEA}" name="TOTAL RECEIPTS" dataDxfId="95" dataCellStyle="Comma"/>
    <tableColumn id="18" xr3:uid="{04FA9036-C678-4786-B754-DC7E49958A42}" name="Ministry Stipend &amp; Allowances" dataDxfId="94"/>
    <tableColumn id="19" xr3:uid="{416C7737-D124-44E6-8226-23FE9F5F5435}" name="Ministers Housing Costs" dataDxfId="93"/>
    <tableColumn id="20" xr3:uid="{49E95BDD-7D3D-40B6-8980-5695D6CF9D2F}" name="Other Ministry Costs" dataDxfId="92"/>
    <tableColumn id="21" xr3:uid="{0785B14F-DCF8-4B79-9725-434D8075E734}" name="Other Staff Costs &amp; Expenses" dataDxfId="91"/>
    <tableColumn id="22" xr3:uid="{2001DD1A-A744-402E-9FD8-2CF2F616E87E}" name="Property Expenses" dataDxfId="90"/>
    <tableColumn id="23" xr3:uid="{E9BA9C37-96EA-496A-9D4B-D8133AB8F7B6}" name="Admin &amp; Office Expenses" dataDxfId="89"/>
    <tableColumn id="24" xr3:uid="{49A48B92-62D7-4010-B229-E66A5ABCF08B}" name="Local Mission" dataDxfId="88"/>
    <tableColumn id="25" xr3:uid="{FF688BC6-5BF1-4871-B846-59B5A5578B86}" name="Overseas Mission" dataDxfId="87"/>
    <tableColumn id="26" xr3:uid="{8F5ABE0D-3FF2-4AAC-8CCC-056A9789CFE6}" name="Sundry Expenses" dataDxfId="86"/>
    <tableColumn id="27" xr3:uid="{A400C987-9197-4F30-BCB0-06E846968702}" name="TOTAL EXPENSES" dataDxfId="85" dataCellStyle="Comma"/>
    <tableColumn id="28" xr3:uid="{4352101C-3F04-4FAD-9A66-0987BD3096F3}" name="OPERATING SURPLUS/ (DEFICIT)" dataDxfId="84" dataCellStyle="Comma">
      <calculatedColumnFormula>R4-AB4</calculatedColumnFormula>
    </tableColumn>
    <tableColumn id="29" xr3:uid="{D749CC86-FF9C-43CC-8C50-FD1C123CB2BF}" name="Land &amp; Buildings" dataDxfId="83"/>
    <tableColumn id="30" xr3:uid="{3CAABC3D-1C46-47C3-9F0B-8BD8B5758C6F}" name="Fixed Assets" dataDxfId="82"/>
    <tableColumn id="31" xr3:uid="{249CAC39-1F1C-45B5-BFDB-FDAEE4EEA8C6}" name="Cash &amp; Investments" dataDxfId="81"/>
    <tableColumn id="32" xr3:uid="{A6C7FC77-10A4-46AB-B4A6-3FAD0D1EF799}" name="Accounts Receivable &amp; Other Current Assets" dataDxfId="80"/>
    <tableColumn id="33" xr3:uid="{6373D909-1D63-4188-838E-4F71B5A238F9}" name="TOTAL ASSETS" dataDxfId="79" dataCellStyle="Comma"/>
    <tableColumn id="34" xr3:uid="{4AB5BF13-D061-452F-88BC-7D4D9EE7E786}" name="TOTAL LIABILITIES" dataDxfId="78"/>
    <tableColumn id="35" xr3:uid="{5E2A058A-1F3F-484F-90A8-58E00EC17A13}" name="EQUITY" dataDxfId="77" dataCellStyle="Comma"/>
    <tableColumn id="36" xr3:uid="{C08D05E6-9527-451F-8560-C479C16FA6DD}" name="Column1" dataDxfId="76"/>
    <tableColumn id="37" xr3:uid="{C5BA48F0-2006-49E8-8E13-528932261EB1}" name="Column2" dataDxfId="75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3ABBBA6-4752-4631-9C32-1C6041919CB6}" name="tblTeAkaPuaho" displayName="tblTeAkaPuaho" ref="A3:AJ21" totalsRowShown="0" headerRowDxfId="74" dataDxfId="73" totalsRowDxfId="72">
  <autoFilter ref="A3:AJ21" xr:uid="{BBCF1398-3B8B-41F7-A63F-88D169779AFE}"/>
  <tableColumns count="36">
    <tableColumn id="1" xr3:uid="{4E15A6A9-B7B3-46E1-87FC-C5BE91D6DC76}" name="Ref" dataDxfId="71" totalsRowDxfId="70">
      <calculatedColumnFormula>A3+1</calculatedColumnFormula>
    </tableColumn>
    <tableColumn id="2" xr3:uid="{BE5CB058-E614-4082-A64B-002695D41FD2}" name="Presbytery" dataDxfId="69" totalsRowDxfId="68"/>
    <tableColumn id="3" xr3:uid="{742FB895-9439-4F66-A217-FBC51377A181}" name="ID" dataDxfId="67" totalsRowDxfId="66"/>
    <tableColumn id="4" xr3:uid="{3B53E674-36EC-4EC4-B6DF-11583255EF9C}" name="Parish" dataDxfId="65" totalsRowDxfId="64"/>
    <tableColumn id="71" xr3:uid="{DC292C9C-965F-4791-85A2-C02131253A70}" name="Parish Status" dataDxfId="63" totalsRowDxfId="62"/>
    <tableColumn id="5" xr3:uid="{D99519A0-9CF5-496E-80EC-DB0D454B07B5}" name="2024 Statistics Returned (Y/N)" dataDxfId="61" totalsRowDxfId="60"/>
    <tableColumn id="6" xr3:uid="{CB68E15E-0987-4ACE-B26A-AD21EA33672B}" name="Offerings - Cash &amp; Envelopes" dataDxfId="59" totalsRowDxfId="58"/>
    <tableColumn id="7" xr3:uid="{96D454B7-CAAE-46B7-BF3D-85A004D2F9A5}" name="Charitable Appeals" dataDxfId="57" totalsRowDxfId="56"/>
    <tableColumn id="8" xr3:uid="{8208F7FF-AC31-4990-BD90-006478F201D3}" name="Funds Received for Mission" dataDxfId="55" totalsRowDxfId="54"/>
    <tableColumn id="9" xr3:uid="{DD3584BD-6520-4BCD-9B1F-7DA2613F4606}" name="Funds Received for Capital Works" dataDxfId="53" totalsRowDxfId="52"/>
    <tableColumn id="10" xr3:uid="{371372B1-94D5-43B3-8F70-B2855D7A9C4B}" name="Other Grants Received" dataDxfId="51" totalsRowDxfId="50"/>
    <tableColumn id="11" xr3:uid="{FC4A426A-8146-4321-8706-ACE41E5727D4}" name="Legacies &amp; Bequests" dataDxfId="49" totalsRowDxfId="48"/>
    <tableColumn id="12" xr3:uid="{02E0C1FE-5C65-41B9-91F8-D7E4B95BD976}" name="Realised Capital Gain on ppty Sales, Unrealised Cap Gain Investments" dataDxfId="47" totalsRowDxfId="46"/>
    <tableColumn id="13" xr3:uid="{77D63946-2ECB-46AB-94C6-DAD592919F71}" name="Property Income" dataDxfId="45" totalsRowDxfId="44"/>
    <tableColumn id="14" xr3:uid="{59661048-879B-4FC0-B93F-9F0D5D444E00}" name="Investment Income" dataDxfId="43" totalsRowDxfId="42"/>
    <tableColumn id="15" xr3:uid="{E2CEB140-AA4C-4643-85A9-6B221F2BECBD}" name="Income for Services &amp; Activities" dataDxfId="41" totalsRowDxfId="40"/>
    <tableColumn id="16" xr3:uid="{8152E92B-8A9A-4065-852B-D7BFCF383606}" name="Sundry Income" dataDxfId="39" totalsRowDxfId="38"/>
    <tableColumn id="17" xr3:uid="{29E1D1CC-6F53-4E20-A928-FB3457AB980C}" name="TOTAL RECEIPTS" dataDxfId="37" totalsRowDxfId="36"/>
    <tableColumn id="18" xr3:uid="{C2859B90-D885-46F0-9C80-A23883B53700}" name="Ministry Stipend &amp; Allowances" dataDxfId="35" totalsRowDxfId="34" dataCellStyle="Comma"/>
    <tableColumn id="19" xr3:uid="{ED5B639D-4CFB-4667-A9DE-6263B4445E94}" name="Ministers Housing Costs" dataDxfId="33" totalsRowDxfId="32" dataCellStyle="Comma"/>
    <tableColumn id="20" xr3:uid="{60CD3D50-BE67-44AA-8C5D-C03541A52469}" name="Other Ministry Costs" dataDxfId="31" totalsRowDxfId="30" dataCellStyle="Comma"/>
    <tableColumn id="21" xr3:uid="{812F69D4-82C9-4422-A4A3-316923CAAB43}" name="Other Staff Costs &amp; Expenses" dataDxfId="29" totalsRowDxfId="28" dataCellStyle="Comma"/>
    <tableColumn id="22" xr3:uid="{1B5B6D77-7AD7-41D1-99C3-61D6BA61BAD2}" name="Property Expenses" dataDxfId="27" totalsRowDxfId="26" dataCellStyle="Comma"/>
    <tableColumn id="23" xr3:uid="{6161F04D-FCD7-419B-9155-90AE93419487}" name="Admin &amp; Office Expenses" dataDxfId="25" totalsRowDxfId="24" dataCellStyle="Comma"/>
    <tableColumn id="24" xr3:uid="{FF66DE15-E343-44B4-B54D-BF8C2D038566}" name="Local Mission" dataDxfId="23" totalsRowDxfId="22" dataCellStyle="Comma"/>
    <tableColumn id="25" xr3:uid="{F6DC1A55-BB77-46C9-835A-2819A09DA7DB}" name="Overseas Mission" dataDxfId="21" totalsRowDxfId="20" dataCellStyle="Comma"/>
    <tableColumn id="26" xr3:uid="{F8991717-86DA-4E31-B6EB-E614EBAFC9A3}" name="Sundry Expenses" dataDxfId="19" totalsRowDxfId="18" dataCellStyle="Comma"/>
    <tableColumn id="27" xr3:uid="{0C7762B6-E9BE-4656-BC11-16D69AAA2B5C}" name="TOTAL EXPENSES" dataDxfId="17" totalsRowDxfId="16" dataCellStyle="Comma"/>
    <tableColumn id="28" xr3:uid="{06410B6D-6C86-453A-BFB0-050CDFA5EADC}" name="OPERATING SURPLUS/ (DEFICIT)" dataDxfId="15" totalsRowDxfId="14" dataCellStyle="Comma"/>
    <tableColumn id="29" xr3:uid="{A31BC902-A940-4DBE-8698-285138ABA993}" name="Land &amp; Buildings" dataDxfId="13" totalsRowDxfId="12"/>
    <tableColumn id="30" xr3:uid="{B09E0200-F433-4AB8-9B34-789D8B1BAEE8}" name="Fixed Assets" dataDxfId="11" totalsRowDxfId="10"/>
    <tableColumn id="31" xr3:uid="{4D0F2ADD-FAF7-46B9-A3DD-210D1A3F1F75}" name="Cash &amp; Investments" dataDxfId="9" totalsRowDxfId="8"/>
    <tableColumn id="32" xr3:uid="{A76CA175-9CC0-4618-BCC7-873002888A54}" name="Accounts Receivable &amp; Other Current Assets" dataDxfId="7" totalsRowDxfId="6"/>
    <tableColumn id="33" xr3:uid="{EE1D8CFB-CAAF-4F53-B625-20EDE09EB477}" name="TOTAL ASSETS" dataDxfId="5" totalsRowDxfId="4"/>
    <tableColumn id="34" xr3:uid="{3E805BA2-4D80-475A-9928-3058F5871280}" name="TOTAL LIABILITIES" dataDxfId="3" totalsRowDxfId="2"/>
    <tableColumn id="35" xr3:uid="{32F64F15-C17D-481D-B668-7F7877010723}" name="EQUITY" dataDxfId="1" totalsRow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0D44-3646-457F-8FC6-69FCD4DBBB51}">
  <dimension ref="A1:N33"/>
  <sheetViews>
    <sheetView workbookViewId="0">
      <selection activeCell="N9" sqref="N9"/>
    </sheetView>
  </sheetViews>
  <sheetFormatPr defaultColWidth="9.42578125" defaultRowHeight="15" x14ac:dyDescent="0.25"/>
  <cols>
    <col min="1" max="16384" width="9.42578125" style="86"/>
  </cols>
  <sheetData>
    <row r="1" spans="1:14" ht="59.25" x14ac:dyDescent="0.7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59.25" x14ac:dyDescent="0.7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59.25" x14ac:dyDescent="0.75">
      <c r="A3" s="85"/>
      <c r="B3" s="127" t="s">
        <v>0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85"/>
    </row>
    <row r="4" spans="1:14" ht="59.25" x14ac:dyDescent="0.75">
      <c r="A4" s="85"/>
      <c r="B4" s="127" t="s">
        <v>1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85"/>
    </row>
    <row r="5" spans="1:14" ht="59.25" x14ac:dyDescent="0.75">
      <c r="A5" s="85"/>
      <c r="B5" s="127" t="s">
        <v>299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85"/>
    </row>
    <row r="6" spans="1:14" ht="59.25" x14ac:dyDescent="0.7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14" ht="59.25" x14ac:dyDescent="0.7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1:14" ht="59.25" x14ac:dyDescent="0.7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</row>
    <row r="9" spans="1:14" ht="59.25" x14ac:dyDescent="0.7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</row>
    <row r="10" spans="1:14" ht="59.25" x14ac:dyDescent="0.7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</row>
    <row r="11" spans="1:14" ht="59.25" x14ac:dyDescent="0.7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</row>
    <row r="12" spans="1:14" ht="59.25" x14ac:dyDescent="0.7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</row>
    <row r="13" spans="1:14" ht="59.25" x14ac:dyDescent="0.7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</row>
    <row r="14" spans="1:14" ht="59.25" x14ac:dyDescent="0.7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</row>
    <row r="15" spans="1:14" ht="59.25" x14ac:dyDescent="0.7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spans="1:14" ht="59.25" x14ac:dyDescent="0.7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1:14" ht="59.25" x14ac:dyDescent="0.7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</row>
    <row r="18" spans="1:14" ht="59.25" x14ac:dyDescent="0.7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</row>
    <row r="19" spans="1:14" ht="59.25" x14ac:dyDescent="0.7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</row>
    <row r="20" spans="1:14" ht="59.25" x14ac:dyDescent="0.7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</row>
    <row r="21" spans="1:14" ht="59.25" x14ac:dyDescent="0.75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</row>
    <row r="22" spans="1:14" ht="59.25" x14ac:dyDescent="0.7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</row>
    <row r="23" spans="1:14" ht="59.25" x14ac:dyDescent="0.7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</row>
    <row r="24" spans="1:14" ht="59.25" x14ac:dyDescent="0.7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</row>
    <row r="25" spans="1:14" ht="59.25" x14ac:dyDescent="0.7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</row>
    <row r="26" spans="1:14" ht="59.25" x14ac:dyDescent="0.7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</row>
    <row r="27" spans="1:14" ht="59.25" x14ac:dyDescent="0.7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</row>
    <row r="28" spans="1:14" ht="59.25" x14ac:dyDescent="0.7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</row>
    <row r="29" spans="1:14" ht="59.25" x14ac:dyDescent="0.7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</row>
    <row r="30" spans="1:14" ht="59.25" x14ac:dyDescent="0.7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</row>
    <row r="31" spans="1:14" ht="59.25" x14ac:dyDescent="0.7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</row>
    <row r="32" spans="1:14" ht="59.25" x14ac:dyDescent="0.7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</row>
    <row r="33" spans="1:14" ht="59.25" x14ac:dyDescent="0.75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</row>
  </sheetData>
  <mergeCells count="3">
    <mergeCell ref="B3:M3"/>
    <mergeCell ref="B4:M4"/>
    <mergeCell ref="B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4FD99-11E7-4C2F-AB9C-1A25ECC7DA4F}">
  <sheetPr>
    <tabColor rgb="FFFF0000"/>
  </sheetPr>
  <dimension ref="A1:AI39"/>
  <sheetViews>
    <sheetView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I12" sqref="AI12"/>
    </sheetView>
  </sheetViews>
  <sheetFormatPr defaultColWidth="12.42578125" defaultRowHeight="15" x14ac:dyDescent="0.25"/>
  <cols>
    <col min="2" max="2" width="19.42578125" customWidth="1"/>
    <col min="3" max="4" width="15.5703125" customWidth="1"/>
    <col min="5" max="5" width="19.5703125" customWidth="1"/>
    <col min="6" max="35" width="15.5703125" customWidth="1"/>
  </cols>
  <sheetData>
    <row r="1" spans="1:35" s="28" customFormat="1" ht="23.25" x14ac:dyDescent="0.35">
      <c r="A1" s="4" t="s">
        <v>303</v>
      </c>
      <c r="F1" s="128" t="s">
        <v>2</v>
      </c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9" t="s">
        <v>3</v>
      </c>
      <c r="S1" s="129"/>
      <c r="T1" s="129"/>
      <c r="U1" s="129"/>
      <c r="V1" s="129"/>
      <c r="W1" s="129"/>
      <c r="X1" s="129"/>
      <c r="Y1" s="129"/>
      <c r="Z1" s="129"/>
      <c r="AA1" s="129"/>
      <c r="AB1" s="29" t="s">
        <v>4</v>
      </c>
      <c r="AC1" s="128" t="s">
        <v>5</v>
      </c>
      <c r="AD1" s="128"/>
      <c r="AE1" s="128"/>
      <c r="AF1" s="128"/>
      <c r="AG1" s="128"/>
      <c r="AH1" s="128"/>
      <c r="AI1" s="128"/>
    </row>
    <row r="2" spans="1:35" ht="17.850000000000001" customHeight="1" x14ac:dyDescent="0.25">
      <c r="A2" s="54"/>
      <c r="B2" s="54"/>
      <c r="C2" s="54"/>
      <c r="D2" s="54"/>
      <c r="E2" s="55"/>
    </row>
    <row r="3" spans="1:35" s="58" customFormat="1" ht="62.1" customHeight="1" thickBot="1" x14ac:dyDescent="0.3">
      <c r="A3" s="56" t="s">
        <v>6</v>
      </c>
      <c r="B3" s="56" t="s">
        <v>7</v>
      </c>
      <c r="C3" s="56" t="s">
        <v>8</v>
      </c>
      <c r="D3" s="56" t="s">
        <v>9</v>
      </c>
      <c r="E3" s="57" t="s">
        <v>10</v>
      </c>
      <c r="F3" s="56" t="s">
        <v>11</v>
      </c>
      <c r="G3" s="56" t="s">
        <v>12</v>
      </c>
      <c r="H3" s="56" t="s">
        <v>13</v>
      </c>
      <c r="I3" s="56" t="s">
        <v>14</v>
      </c>
      <c r="J3" s="56" t="s">
        <v>15</v>
      </c>
      <c r="K3" s="56" t="s">
        <v>16</v>
      </c>
      <c r="L3" s="56" t="s">
        <v>296</v>
      </c>
      <c r="M3" s="56" t="s">
        <v>17</v>
      </c>
      <c r="N3" s="56" t="s">
        <v>18</v>
      </c>
      <c r="O3" s="56" t="s">
        <v>19</v>
      </c>
      <c r="P3" s="56" t="s">
        <v>20</v>
      </c>
      <c r="Q3" s="80" t="s">
        <v>21</v>
      </c>
      <c r="R3" s="56" t="s">
        <v>22</v>
      </c>
      <c r="S3" s="56" t="s">
        <v>23</v>
      </c>
      <c r="T3" s="56" t="s">
        <v>24</v>
      </c>
      <c r="U3" s="56" t="s">
        <v>25</v>
      </c>
      <c r="V3" s="56" t="s">
        <v>26</v>
      </c>
      <c r="W3" s="56" t="s">
        <v>27</v>
      </c>
      <c r="X3" s="56" t="s">
        <v>28</v>
      </c>
      <c r="Y3" s="56" t="s">
        <v>29</v>
      </c>
      <c r="Z3" s="56" t="s">
        <v>30</v>
      </c>
      <c r="AA3" s="81" t="s">
        <v>31</v>
      </c>
      <c r="AB3" s="82" t="s">
        <v>32</v>
      </c>
      <c r="AC3" s="56" t="s">
        <v>33</v>
      </c>
      <c r="AD3" s="56" t="s">
        <v>34</v>
      </c>
      <c r="AE3" s="56" t="s">
        <v>35</v>
      </c>
      <c r="AF3" s="56" t="s">
        <v>36</v>
      </c>
      <c r="AG3" s="83" t="s">
        <v>37</v>
      </c>
      <c r="AH3" s="56" t="s">
        <v>38</v>
      </c>
      <c r="AI3" s="83" t="s">
        <v>39</v>
      </c>
    </row>
    <row r="4" spans="1:35" ht="17.850000000000001" customHeight="1" x14ac:dyDescent="0.25">
      <c r="A4" s="63">
        <v>1</v>
      </c>
      <c r="B4" s="64" t="s">
        <v>40</v>
      </c>
      <c r="C4" s="65">
        <v>28</v>
      </c>
      <c r="D4" s="65">
        <f>Alpine!B41</f>
        <v>19</v>
      </c>
      <c r="E4" s="66">
        <f>D4/C4</f>
        <v>0.6785714285714286</v>
      </c>
      <c r="F4" s="67">
        <f>Alpine!G$32</f>
        <v>4522871</v>
      </c>
      <c r="G4" s="67">
        <f>Alpine!H$32</f>
        <v>44580</v>
      </c>
      <c r="H4" s="67">
        <f>Alpine!I$32</f>
        <v>225497</v>
      </c>
      <c r="I4" s="67">
        <f>Alpine!J$32</f>
        <v>2090565</v>
      </c>
      <c r="J4" s="67">
        <f>Alpine!K$32</f>
        <v>311884</v>
      </c>
      <c r="K4" s="67">
        <f>Alpine!L$32</f>
        <v>75786</v>
      </c>
      <c r="L4" s="67">
        <f>Alpine!M$32</f>
        <v>689337</v>
      </c>
      <c r="M4" s="67">
        <f>Alpine!N$32</f>
        <v>1284834</v>
      </c>
      <c r="N4" s="67">
        <f>Alpine!O$32</f>
        <v>692209</v>
      </c>
      <c r="O4" s="67">
        <f>Alpine!P$32</f>
        <v>434048</v>
      </c>
      <c r="P4" s="67">
        <f>Alpine!Q$32</f>
        <v>38979</v>
      </c>
      <c r="Q4" s="59">
        <f>Alpine!R$32</f>
        <v>10410590</v>
      </c>
      <c r="R4" s="67">
        <f>Alpine!S$32</f>
        <v>1424074</v>
      </c>
      <c r="S4" s="67">
        <f>Alpine!T$32</f>
        <v>380092</v>
      </c>
      <c r="T4" s="67">
        <f>Alpine!U$32</f>
        <v>234815</v>
      </c>
      <c r="U4" s="67">
        <f>Alpine!V$32</f>
        <v>1411504</v>
      </c>
      <c r="V4" s="67">
        <f>Alpine!W$32</f>
        <v>1971150</v>
      </c>
      <c r="W4" s="67">
        <f>Alpine!X$32</f>
        <v>810884</v>
      </c>
      <c r="X4" s="67">
        <f>Alpine!Y$32</f>
        <v>488857</v>
      </c>
      <c r="Y4" s="67">
        <f>Alpine!Z$32</f>
        <v>125772</v>
      </c>
      <c r="Z4" s="67">
        <f>Alpine!AA$32</f>
        <v>649144</v>
      </c>
      <c r="AA4" s="61">
        <f>Alpine!AB$32</f>
        <v>7496292</v>
      </c>
      <c r="AB4" s="61">
        <f>Alpine!AC$32</f>
        <v>2914298</v>
      </c>
      <c r="AC4" s="67">
        <f>Alpine!AD$32</f>
        <v>101513161</v>
      </c>
      <c r="AD4" s="67">
        <f>Alpine!AE$32</f>
        <v>6123223</v>
      </c>
      <c r="AE4" s="67">
        <f>Alpine!AF$32</f>
        <v>16949160</v>
      </c>
      <c r="AF4" s="67">
        <f>Alpine!AG$32</f>
        <v>445828</v>
      </c>
      <c r="AG4" s="59">
        <f>Alpine!AH$32</f>
        <v>125031372</v>
      </c>
      <c r="AH4" s="67">
        <f>Alpine!AI$32</f>
        <v>8592948</v>
      </c>
      <c r="AI4" s="59">
        <f>Alpine!AJ$32</f>
        <v>116438424</v>
      </c>
    </row>
    <row r="5" spans="1:35" ht="17.850000000000001" customHeight="1" x14ac:dyDescent="0.25">
      <c r="A5" s="68">
        <f t="shared" ref="A5:A10" si="0">A4+1</f>
        <v>2</v>
      </c>
      <c r="B5" s="69" t="s">
        <v>41</v>
      </c>
      <c r="C5" s="70">
        <v>46</v>
      </c>
      <c r="D5" s="70">
        <f>Central!B57</f>
        <v>31</v>
      </c>
      <c r="E5" s="71">
        <f t="shared" ref="E5:E10" si="1">D5/C5</f>
        <v>0.67391304347826086</v>
      </c>
      <c r="F5" s="67">
        <f>Central!G$48</f>
        <v>5226169</v>
      </c>
      <c r="G5" s="67">
        <f>Central!H$48</f>
        <v>56735</v>
      </c>
      <c r="H5" s="67">
        <f>Central!I$48</f>
        <v>246746</v>
      </c>
      <c r="I5" s="67">
        <f>Central!J$48</f>
        <v>220856</v>
      </c>
      <c r="J5" s="67">
        <f>Central!K$48</f>
        <v>303401</v>
      </c>
      <c r="K5" s="67">
        <f>Central!L$48</f>
        <v>466951</v>
      </c>
      <c r="L5" s="67">
        <f>Central!M$48</f>
        <v>25741</v>
      </c>
      <c r="M5" s="67">
        <f>Central!N$48</f>
        <v>1688355</v>
      </c>
      <c r="N5" s="67">
        <f>Central!O$48</f>
        <v>1408322.23</v>
      </c>
      <c r="O5" s="67">
        <f>Central!P$48</f>
        <v>716652</v>
      </c>
      <c r="P5" s="67">
        <f>Central!Q$48</f>
        <v>263403</v>
      </c>
      <c r="Q5" s="59">
        <f>Central!R$48</f>
        <v>10623331.23</v>
      </c>
      <c r="R5" s="67">
        <f>Central!S$48</f>
        <v>1971613</v>
      </c>
      <c r="S5" s="67">
        <f>Central!T$48</f>
        <v>549330</v>
      </c>
      <c r="T5" s="67">
        <f>Central!U$48</f>
        <v>220986</v>
      </c>
      <c r="U5" s="67">
        <f>Central!V$48</f>
        <v>1914023</v>
      </c>
      <c r="V5" s="67">
        <f>Central!W$48</f>
        <v>2476469</v>
      </c>
      <c r="W5" s="67">
        <f>Central!X$48</f>
        <v>1468741</v>
      </c>
      <c r="X5" s="67">
        <f>Central!Y$48</f>
        <v>578327</v>
      </c>
      <c r="Y5" s="67">
        <f>Central!Z$48</f>
        <v>184942</v>
      </c>
      <c r="Z5" s="67">
        <f>Central!AA$48</f>
        <v>365843</v>
      </c>
      <c r="AA5" s="61">
        <f>Central!AB$48</f>
        <v>9730274</v>
      </c>
      <c r="AB5" s="61">
        <f>Central!AC$48</f>
        <v>893057.23</v>
      </c>
      <c r="AC5" s="67">
        <f>Central!AD$48</f>
        <v>145116351</v>
      </c>
      <c r="AD5" s="67">
        <f>Central!AE$48</f>
        <v>3256470</v>
      </c>
      <c r="AE5" s="67">
        <f>Central!AF$48</f>
        <v>35153269</v>
      </c>
      <c r="AF5" s="67">
        <f>Central!AG$48</f>
        <v>238449</v>
      </c>
      <c r="AG5" s="59">
        <f>Central!AH$48</f>
        <v>183764539</v>
      </c>
      <c r="AH5" s="67">
        <f>Central!AI$48</f>
        <v>1290500</v>
      </c>
      <c r="AI5" s="59">
        <f>Central!AJ$48</f>
        <v>182474039</v>
      </c>
    </row>
    <row r="6" spans="1:35" ht="17.850000000000001" customHeight="1" x14ac:dyDescent="0.25">
      <c r="A6" s="68">
        <f t="shared" si="0"/>
        <v>3</v>
      </c>
      <c r="B6" s="69" t="s">
        <v>42</v>
      </c>
      <c r="C6" s="70">
        <v>26</v>
      </c>
      <c r="D6" s="70">
        <f>Kaimai!B37</f>
        <v>22</v>
      </c>
      <c r="E6" s="71">
        <f t="shared" si="1"/>
        <v>0.84615384615384615</v>
      </c>
      <c r="F6" s="67">
        <f>Kaimai!G$28</f>
        <v>3087625</v>
      </c>
      <c r="G6" s="67">
        <f>Kaimai!H$28</f>
        <v>165827</v>
      </c>
      <c r="H6" s="67">
        <f>Kaimai!I$28</f>
        <v>7131</v>
      </c>
      <c r="I6" s="67">
        <f>Kaimai!J$28</f>
        <v>1305710</v>
      </c>
      <c r="J6" s="67">
        <f>Kaimai!K$28</f>
        <v>246319</v>
      </c>
      <c r="K6" s="67">
        <f>Kaimai!L$28</f>
        <v>281565</v>
      </c>
      <c r="L6" s="67">
        <f>Kaimai!M$28</f>
        <v>0</v>
      </c>
      <c r="M6" s="67">
        <f>Kaimai!N$28</f>
        <v>1342866</v>
      </c>
      <c r="N6" s="67">
        <f>Kaimai!O$28</f>
        <v>323563</v>
      </c>
      <c r="O6" s="67">
        <f>Kaimai!P$28</f>
        <v>2856944</v>
      </c>
      <c r="P6" s="67">
        <f>Kaimai!Q$28</f>
        <v>607732</v>
      </c>
      <c r="Q6" s="59">
        <f>Kaimai!R$28</f>
        <v>10225282</v>
      </c>
      <c r="R6" s="67">
        <f>Kaimai!S$28</f>
        <v>1117161</v>
      </c>
      <c r="S6" s="67">
        <f>Kaimai!T$28</f>
        <v>339426</v>
      </c>
      <c r="T6" s="67">
        <f>Kaimai!U$28</f>
        <v>444703</v>
      </c>
      <c r="U6" s="67">
        <f>Kaimai!V$28</f>
        <v>789761</v>
      </c>
      <c r="V6" s="67">
        <f>Kaimai!W$28</f>
        <v>1645076</v>
      </c>
      <c r="W6" s="67">
        <f>Kaimai!X$28</f>
        <v>858716</v>
      </c>
      <c r="X6" s="67">
        <f>Kaimai!Y$28</f>
        <v>243317</v>
      </c>
      <c r="Y6" s="67">
        <f>Kaimai!Z$28</f>
        <v>128192</v>
      </c>
      <c r="Z6" s="67">
        <f>Kaimai!AA$28</f>
        <v>165505</v>
      </c>
      <c r="AA6" s="61">
        <f>Kaimai!AB$28</f>
        <v>5731857</v>
      </c>
      <c r="AB6" s="61">
        <f>Kaimai!AC$28</f>
        <v>4493425</v>
      </c>
      <c r="AC6" s="67">
        <f>Kaimai!AD$28</f>
        <v>111668352</v>
      </c>
      <c r="AD6" s="67">
        <f>Kaimai!AE$28</f>
        <v>4020490</v>
      </c>
      <c r="AE6" s="67">
        <f>Kaimai!AF$28</f>
        <v>17560705</v>
      </c>
      <c r="AF6" s="67">
        <f>Kaimai!AG$28</f>
        <v>213532</v>
      </c>
      <c r="AG6" s="59">
        <f>Kaimai!AH$28</f>
        <v>133463079</v>
      </c>
      <c r="AH6" s="67">
        <f>Kaimai!AI$28</f>
        <v>1317910</v>
      </c>
      <c r="AI6" s="59">
        <f>Kaimai!AJ$28</f>
        <v>132145169</v>
      </c>
    </row>
    <row r="7" spans="1:35" ht="17.850000000000001" customHeight="1" x14ac:dyDescent="0.25">
      <c r="A7" s="68">
        <f t="shared" si="0"/>
        <v>4</v>
      </c>
      <c r="B7" s="69" t="s">
        <v>43</v>
      </c>
      <c r="C7" s="70">
        <v>64</v>
      </c>
      <c r="D7" s="70">
        <f>Northern!B69</f>
        <v>38</v>
      </c>
      <c r="E7" s="71">
        <f t="shared" si="1"/>
        <v>0.59375</v>
      </c>
      <c r="F7" s="67">
        <f>Northern!G$61</f>
        <v>9710524.7300000004</v>
      </c>
      <c r="G7" s="67">
        <f>Northern!H$61</f>
        <v>87517</v>
      </c>
      <c r="H7" s="67">
        <f>Northern!I$61</f>
        <v>457629.46</v>
      </c>
      <c r="I7" s="67">
        <f>Northern!J$61</f>
        <v>865267</v>
      </c>
      <c r="J7" s="67">
        <f>Northern!K$61</f>
        <v>882911</v>
      </c>
      <c r="K7" s="67">
        <f>Northern!L$61</f>
        <v>175362</v>
      </c>
      <c r="L7" s="67">
        <f>Northern!M$61</f>
        <v>34662</v>
      </c>
      <c r="M7" s="67">
        <f>Northern!N$61</f>
        <v>3533206</v>
      </c>
      <c r="N7" s="67">
        <f>Northern!O$61</f>
        <v>1467426</v>
      </c>
      <c r="O7" s="67">
        <f>Northern!P$61</f>
        <v>1611568</v>
      </c>
      <c r="P7" s="67">
        <f>Northern!Q$61</f>
        <v>1818718</v>
      </c>
      <c r="Q7" s="59">
        <f>Northern!R$61</f>
        <v>20644791.189999998</v>
      </c>
      <c r="R7" s="67">
        <f>Northern!S$61</f>
        <v>4556189</v>
      </c>
      <c r="S7" s="67">
        <f>Northern!T$61</f>
        <v>825409</v>
      </c>
      <c r="T7" s="67">
        <f>Northern!U$61</f>
        <v>643559</v>
      </c>
      <c r="U7" s="67">
        <f>Northern!V$61</f>
        <v>2731022</v>
      </c>
      <c r="V7" s="67">
        <f>Northern!W$61</f>
        <v>5544744</v>
      </c>
      <c r="W7" s="67">
        <f>Northern!X$61</f>
        <v>2768770</v>
      </c>
      <c r="X7" s="67">
        <f>Northern!Y$61</f>
        <v>612289</v>
      </c>
      <c r="Y7" s="67">
        <f>Northern!Z$61</f>
        <v>423382</v>
      </c>
      <c r="Z7" s="67">
        <f>Northern!AA$61</f>
        <v>1474461</v>
      </c>
      <c r="AA7" s="61">
        <f>Northern!AB$61</f>
        <v>19579825</v>
      </c>
      <c r="AB7" s="61">
        <f>Northern!AC$61</f>
        <v>1064966.19</v>
      </c>
      <c r="AC7" s="67">
        <f>Northern!AD$61</f>
        <v>304686974</v>
      </c>
      <c r="AD7" s="67">
        <f>Northern!AE$61</f>
        <v>6317400</v>
      </c>
      <c r="AE7" s="67">
        <f>Northern!AF$61</f>
        <v>34273428</v>
      </c>
      <c r="AF7" s="67">
        <f>Northern!AG$61</f>
        <v>690780</v>
      </c>
      <c r="AG7" s="59">
        <f>Northern!AH$61</f>
        <v>345968582</v>
      </c>
      <c r="AH7" s="67">
        <f>Northern!AI$61</f>
        <v>12110075</v>
      </c>
      <c r="AI7" s="59">
        <f>Northern!AJ$61</f>
        <v>333858507</v>
      </c>
    </row>
    <row r="8" spans="1:35" ht="17.850000000000001" customHeight="1" x14ac:dyDescent="0.25">
      <c r="A8" s="68">
        <f t="shared" si="0"/>
        <v>5</v>
      </c>
      <c r="B8" s="69" t="s">
        <v>44</v>
      </c>
      <c r="C8" s="70">
        <v>14</v>
      </c>
      <c r="D8" s="70">
        <f>Pacific!B23</f>
        <v>6</v>
      </c>
      <c r="E8" s="71">
        <f t="shared" si="1"/>
        <v>0.42857142857142855</v>
      </c>
      <c r="F8" s="67">
        <f>Pacific!G$17</f>
        <v>2066796</v>
      </c>
      <c r="G8" s="67">
        <f>Pacific!H$17</f>
        <v>9310</v>
      </c>
      <c r="H8" s="67">
        <f>Pacific!I$17</f>
        <v>144995</v>
      </c>
      <c r="I8" s="67">
        <f>Pacific!J$17</f>
        <v>0</v>
      </c>
      <c r="J8" s="67">
        <f>Pacific!K$17</f>
        <v>194053</v>
      </c>
      <c r="K8" s="67">
        <f>Pacific!L$17</f>
        <v>51980</v>
      </c>
      <c r="L8" s="67">
        <f>Pacific!M$17</f>
        <v>0</v>
      </c>
      <c r="M8" s="67">
        <f>Pacific!N$17</f>
        <v>97579</v>
      </c>
      <c r="N8" s="67">
        <f>Pacific!O$17</f>
        <v>126245</v>
      </c>
      <c r="O8" s="67">
        <f>Pacific!P$17</f>
        <v>99717</v>
      </c>
      <c r="P8" s="67">
        <f>Pacific!Q$17</f>
        <v>50944</v>
      </c>
      <c r="Q8" s="59">
        <f>Pacific!R$17</f>
        <v>2841619</v>
      </c>
      <c r="R8" s="67">
        <f>Pacific!S$17</f>
        <v>703713</v>
      </c>
      <c r="S8" s="67">
        <f>Pacific!T$17</f>
        <v>190662</v>
      </c>
      <c r="T8" s="67">
        <f>Pacific!U$17</f>
        <v>164086</v>
      </c>
      <c r="U8" s="67">
        <f>Pacific!V$17</f>
        <v>215209</v>
      </c>
      <c r="V8" s="67">
        <f>Pacific!W$17</f>
        <v>359104</v>
      </c>
      <c r="W8" s="67">
        <f>Pacific!X$17</f>
        <v>301604</v>
      </c>
      <c r="X8" s="67">
        <f>Pacific!Y$17</f>
        <v>418855</v>
      </c>
      <c r="Y8" s="67">
        <f>Pacific!Z$17</f>
        <v>0</v>
      </c>
      <c r="Z8" s="67">
        <f>Pacific!AA$17</f>
        <v>170991</v>
      </c>
      <c r="AA8" s="61">
        <f>Pacific!AB$17</f>
        <v>2524224</v>
      </c>
      <c r="AB8" s="62">
        <f>Pacific!AC$17</f>
        <v>317395</v>
      </c>
      <c r="AC8" s="67">
        <f>Pacific!AD$17</f>
        <v>45212289</v>
      </c>
      <c r="AD8" s="67">
        <f>Pacific!AE$17</f>
        <v>2687522</v>
      </c>
      <c r="AE8" s="67">
        <f>Pacific!AF$17</f>
        <v>7698735</v>
      </c>
      <c r="AF8" s="67">
        <f>Pacific!AG$17</f>
        <v>187849</v>
      </c>
      <c r="AG8" s="59">
        <f>Pacific!AH$17</f>
        <v>0</v>
      </c>
      <c r="AH8" s="67">
        <f>Pacific!AI$17</f>
        <v>935453</v>
      </c>
      <c r="AI8" s="59">
        <f>Pacific!AJ$17</f>
        <v>54850942</v>
      </c>
    </row>
    <row r="9" spans="1:35" ht="17.850000000000001" customHeight="1" x14ac:dyDescent="0.25">
      <c r="A9" s="68">
        <f t="shared" si="0"/>
        <v>6</v>
      </c>
      <c r="B9" s="69" t="s">
        <v>45</v>
      </c>
      <c r="C9" s="70">
        <v>62</v>
      </c>
      <c r="D9" s="70">
        <f>Southern!B68</f>
        <v>39</v>
      </c>
      <c r="E9" s="71">
        <f t="shared" si="1"/>
        <v>0.62903225806451613</v>
      </c>
      <c r="F9" s="67">
        <f>Southern!G$61</f>
        <v>5444804</v>
      </c>
      <c r="G9" s="67">
        <f>Southern!H$61</f>
        <v>22921</v>
      </c>
      <c r="H9" s="67">
        <f>Southern!I$61</f>
        <v>296824</v>
      </c>
      <c r="I9" s="67">
        <f>Southern!J$61</f>
        <v>1109464</v>
      </c>
      <c r="J9" s="67">
        <f>Southern!K$61</f>
        <v>635137</v>
      </c>
      <c r="K9" s="67">
        <f>Southern!L$61</f>
        <v>143268</v>
      </c>
      <c r="L9" s="67">
        <f>Southern!M$61</f>
        <v>112982</v>
      </c>
      <c r="M9" s="67">
        <f>Southern!N$61</f>
        <v>1503458</v>
      </c>
      <c r="N9" s="67">
        <f>Southern!O$61</f>
        <v>1008355</v>
      </c>
      <c r="O9" s="67">
        <f>Southern!P$61</f>
        <v>437970</v>
      </c>
      <c r="P9" s="67">
        <f>Southern!Q$61</f>
        <v>179190</v>
      </c>
      <c r="Q9" s="59">
        <f>Southern!R$61</f>
        <v>10894373</v>
      </c>
      <c r="R9" s="67">
        <f>Southern!S$61</f>
        <v>2585401</v>
      </c>
      <c r="S9" s="67">
        <f>Southern!T$61</f>
        <v>431877</v>
      </c>
      <c r="T9" s="67">
        <f>Southern!U$61</f>
        <v>374657</v>
      </c>
      <c r="U9" s="67">
        <f>Southern!V$61</f>
        <v>1688068</v>
      </c>
      <c r="V9" s="67">
        <f>Southern!W$61</f>
        <v>3235543</v>
      </c>
      <c r="W9" s="67">
        <f>Southern!X$61</f>
        <v>1447835</v>
      </c>
      <c r="X9" s="67">
        <f>Southern!Y$61</f>
        <v>384900</v>
      </c>
      <c r="Y9" s="67">
        <f>Southern!Z$61</f>
        <v>210071</v>
      </c>
      <c r="Z9" s="67">
        <f>Southern!AA$61</f>
        <v>636523</v>
      </c>
      <c r="AA9" s="61">
        <f>Southern!AB$61</f>
        <v>10994875</v>
      </c>
      <c r="AB9" s="61">
        <f>Southern!AC$61</f>
        <v>-100502</v>
      </c>
      <c r="AC9" s="67">
        <f>Southern!AD$61</f>
        <v>118350112</v>
      </c>
      <c r="AD9" s="67">
        <f>Southern!AE$61</f>
        <v>2553344</v>
      </c>
      <c r="AE9" s="67">
        <f>Southern!AF$61</f>
        <v>23897896</v>
      </c>
      <c r="AF9" s="67">
        <f>Southern!AG$61</f>
        <v>376012</v>
      </c>
      <c r="AG9" s="59">
        <f>Southern!AH$61</f>
        <v>145177364</v>
      </c>
      <c r="AH9" s="67">
        <f>Southern!AI$61</f>
        <v>4349858</v>
      </c>
      <c r="AI9" s="59">
        <f>Southern!AJ$61</f>
        <v>140827506</v>
      </c>
    </row>
    <row r="10" spans="1:35" ht="17.850000000000001" customHeight="1" x14ac:dyDescent="0.25">
      <c r="A10" s="72">
        <f t="shared" si="0"/>
        <v>7</v>
      </c>
      <c r="B10" s="73" t="s">
        <v>46</v>
      </c>
      <c r="C10" s="74">
        <v>15</v>
      </c>
      <c r="D10" s="74">
        <f>'Te Aka Puaho'!B26</f>
        <v>0</v>
      </c>
      <c r="E10" s="75">
        <f t="shared" si="1"/>
        <v>0</v>
      </c>
      <c r="F10" s="67">
        <f>'Te Aka Puaho'!G$19</f>
        <v>5187</v>
      </c>
      <c r="G10" s="67">
        <f>'Te Aka Puaho'!H$19</f>
        <v>0</v>
      </c>
      <c r="H10" s="67">
        <f>'Te Aka Puaho'!I$19</f>
        <v>0</v>
      </c>
      <c r="I10" s="67">
        <f>'Te Aka Puaho'!J$19</f>
        <v>0</v>
      </c>
      <c r="J10" s="67">
        <f>'Te Aka Puaho'!K$19</f>
        <v>0</v>
      </c>
      <c r="K10" s="67">
        <f>'Te Aka Puaho'!L$19</f>
        <v>0</v>
      </c>
      <c r="L10" s="67">
        <f>'Te Aka Puaho'!M$19</f>
        <v>0</v>
      </c>
      <c r="M10" s="67">
        <f>'Te Aka Puaho'!N$19</f>
        <v>1733</v>
      </c>
      <c r="N10" s="67">
        <f>'Te Aka Puaho'!O$19</f>
        <v>0</v>
      </c>
      <c r="O10" s="67">
        <f>'Te Aka Puaho'!P$19</f>
        <v>0</v>
      </c>
      <c r="P10" s="67">
        <f>'Te Aka Puaho'!Q$19</f>
        <v>0</v>
      </c>
      <c r="Q10" s="59">
        <f>'Te Aka Puaho'!R$19</f>
        <v>6920</v>
      </c>
      <c r="R10" s="67">
        <f>'Te Aka Puaho'!S$19</f>
        <v>4326</v>
      </c>
      <c r="S10" s="67">
        <f>'Te Aka Puaho'!T$19</f>
        <v>0</v>
      </c>
      <c r="T10" s="67">
        <f>'Te Aka Puaho'!U$19</f>
        <v>0</v>
      </c>
      <c r="U10" s="67">
        <f>'Te Aka Puaho'!V$19</f>
        <v>0</v>
      </c>
      <c r="V10" s="67">
        <f>'Te Aka Puaho'!W$19</f>
        <v>4118</v>
      </c>
      <c r="W10" s="67">
        <f>'Te Aka Puaho'!X$19</f>
        <v>226</v>
      </c>
      <c r="X10" s="67">
        <f>'Te Aka Puaho'!Y$19</f>
        <v>0</v>
      </c>
      <c r="Y10" s="67">
        <f>'Te Aka Puaho'!Z$19</f>
        <v>0</v>
      </c>
      <c r="Z10" s="67">
        <f>'Te Aka Puaho'!AA$19</f>
        <v>0</v>
      </c>
      <c r="AA10" s="61">
        <f>'Te Aka Puaho'!AB$19</f>
        <v>8670</v>
      </c>
      <c r="AB10" s="62">
        <f>'Te Aka Puaho'!AC$19</f>
        <v>-1750</v>
      </c>
      <c r="AC10" s="67">
        <f>'Te Aka Puaho'!AD$19</f>
        <v>112000</v>
      </c>
      <c r="AD10" s="67">
        <f>'Te Aka Puaho'!AE$19</f>
        <v>0</v>
      </c>
      <c r="AE10" s="67">
        <f>'Te Aka Puaho'!AF$19</f>
        <v>32864</v>
      </c>
      <c r="AF10" s="67">
        <f>'Te Aka Puaho'!AG$19</f>
        <v>0</v>
      </c>
      <c r="AG10" s="59">
        <f>'Te Aka Puaho'!AH$19</f>
        <v>144864</v>
      </c>
      <c r="AH10" s="67">
        <f>'Te Aka Puaho'!AI$19</f>
        <v>0</v>
      </c>
      <c r="AI10" s="59">
        <f>'Te Aka Puaho'!AJ$19</f>
        <v>0</v>
      </c>
    </row>
    <row r="11" spans="1:35" s="40" customFormat="1" ht="15.75" x14ac:dyDescent="0.25">
      <c r="A11" s="76"/>
      <c r="B11" s="78" t="s">
        <v>297</v>
      </c>
      <c r="C11" s="84"/>
      <c r="D11" s="84"/>
      <c r="E11" s="77"/>
      <c r="F11" s="79">
        <f>SUM(F4:F10)</f>
        <v>30063976.73</v>
      </c>
      <c r="G11" s="79">
        <f t="shared" ref="G11:P11" si="2">SUM(G4:G10)</f>
        <v>386890</v>
      </c>
      <c r="H11" s="79">
        <f t="shared" si="2"/>
        <v>1378822.46</v>
      </c>
      <c r="I11" s="79">
        <f t="shared" si="2"/>
        <v>5591862</v>
      </c>
      <c r="J11" s="79">
        <f t="shared" si="2"/>
        <v>2573705</v>
      </c>
      <c r="K11" s="79">
        <f t="shared" si="2"/>
        <v>1194912</v>
      </c>
      <c r="L11" s="79">
        <f t="shared" si="2"/>
        <v>862722</v>
      </c>
      <c r="M11" s="79">
        <f t="shared" si="2"/>
        <v>9452031</v>
      </c>
      <c r="N11" s="79">
        <f t="shared" si="2"/>
        <v>5026120.2300000004</v>
      </c>
      <c r="O11" s="79">
        <f t="shared" si="2"/>
        <v>6156899</v>
      </c>
      <c r="P11" s="79">
        <f t="shared" si="2"/>
        <v>2958966</v>
      </c>
      <c r="Q11" s="53">
        <f>SUM(Q4:Q10)</f>
        <v>65646906.420000002</v>
      </c>
      <c r="R11" s="79">
        <f>SUM(R4:R10)</f>
        <v>12362477</v>
      </c>
      <c r="S11" s="79">
        <f t="shared" ref="S11:Z11" si="3">SUM(S4:S10)</f>
        <v>2716796</v>
      </c>
      <c r="T11" s="79">
        <f t="shared" si="3"/>
        <v>2082806</v>
      </c>
      <c r="U11" s="79">
        <f t="shared" si="3"/>
        <v>8749587</v>
      </c>
      <c r="V11" s="79">
        <f t="shared" si="3"/>
        <v>15236204</v>
      </c>
      <c r="W11" s="79">
        <f t="shared" si="3"/>
        <v>7656776</v>
      </c>
      <c r="X11" s="79">
        <f t="shared" si="3"/>
        <v>2726545</v>
      </c>
      <c r="Y11" s="79">
        <f t="shared" si="3"/>
        <v>1072359</v>
      </c>
      <c r="Z11" s="79">
        <f t="shared" si="3"/>
        <v>3462467</v>
      </c>
      <c r="AA11" s="60">
        <f>SUM(AA4:AA10)</f>
        <v>56066017</v>
      </c>
      <c r="AB11" s="60">
        <f>SUM(AB4:AB10)</f>
        <v>9580889.4199999999</v>
      </c>
      <c r="AC11" s="79">
        <f>SUM(AC4:AC10)</f>
        <v>826659239</v>
      </c>
      <c r="AD11" s="79">
        <f t="shared" ref="AD11:AF11" si="4">SUM(AD4:AD10)</f>
        <v>24958449</v>
      </c>
      <c r="AE11" s="79">
        <f t="shared" si="4"/>
        <v>135566057</v>
      </c>
      <c r="AF11" s="79">
        <f t="shared" si="4"/>
        <v>2152450</v>
      </c>
      <c r="AG11" s="53">
        <f>SUM(AG4:AG10)</f>
        <v>933549800</v>
      </c>
      <c r="AH11" s="79">
        <f>SUM(AH4:AH10)</f>
        <v>28596744</v>
      </c>
      <c r="AI11" s="53">
        <f>SUM(AI4:AI10)</f>
        <v>960594587</v>
      </c>
    </row>
    <row r="12" spans="1:35" s="40" customFormat="1" ht="15.75" x14ac:dyDescent="0.25">
      <c r="A12" s="76"/>
      <c r="B12" s="78" t="s">
        <v>287</v>
      </c>
      <c r="C12" s="77">
        <v>259</v>
      </c>
      <c r="D12" s="77">
        <v>165</v>
      </c>
      <c r="E12" s="77"/>
      <c r="F12" s="79">
        <v>28545819.329999998</v>
      </c>
      <c r="G12" s="79">
        <v>652444</v>
      </c>
      <c r="H12" s="79">
        <v>1683033.46</v>
      </c>
      <c r="I12" s="79">
        <v>4720579</v>
      </c>
      <c r="J12" s="79">
        <v>2865342</v>
      </c>
      <c r="K12" s="79">
        <v>1292449</v>
      </c>
      <c r="L12" s="79">
        <v>5820770</v>
      </c>
      <c r="M12" s="79">
        <v>9171238.3499999996</v>
      </c>
      <c r="N12" s="79">
        <v>4603836.2300000004</v>
      </c>
      <c r="O12" s="79">
        <v>3758083</v>
      </c>
      <c r="P12" s="79">
        <v>3110073</v>
      </c>
      <c r="Q12" s="53">
        <v>66223667.370000005</v>
      </c>
      <c r="R12" s="79">
        <v>12048425</v>
      </c>
      <c r="S12" s="79">
        <v>2588541</v>
      </c>
      <c r="T12" s="79">
        <v>2029473</v>
      </c>
      <c r="U12" s="79">
        <v>8533287</v>
      </c>
      <c r="V12" s="79">
        <v>15233562</v>
      </c>
      <c r="W12" s="79">
        <v>6679734</v>
      </c>
      <c r="X12" s="79">
        <v>2456683</v>
      </c>
      <c r="Y12" s="79">
        <v>1041546</v>
      </c>
      <c r="Z12" s="79">
        <v>3697831</v>
      </c>
      <c r="AA12" s="60">
        <v>54309082</v>
      </c>
      <c r="AB12" s="60">
        <v>11914585.369999999</v>
      </c>
      <c r="AC12" s="79">
        <v>772003817</v>
      </c>
      <c r="AD12" s="79">
        <v>40474469</v>
      </c>
      <c r="AE12" s="79">
        <v>128687397</v>
      </c>
      <c r="AF12" s="79">
        <v>1800971</v>
      </c>
      <c r="AG12" s="53">
        <v>942966654</v>
      </c>
      <c r="AH12" s="79">
        <v>26559285.27</v>
      </c>
      <c r="AI12" s="53">
        <v>916262504.73000002</v>
      </c>
    </row>
    <row r="13" spans="1:35" s="40" customFormat="1" ht="15.75" x14ac:dyDescent="0.25">
      <c r="A13" s="76"/>
      <c r="B13" s="78" t="s">
        <v>298</v>
      </c>
      <c r="C13" s="77"/>
      <c r="D13" s="77"/>
      <c r="E13" s="77"/>
      <c r="F13" s="87">
        <f>F11/F12</f>
        <v>1.0531831783298826</v>
      </c>
      <c r="G13" s="87">
        <f t="shared" ref="G13:AI13" si="5">G11/G12</f>
        <v>0.59298575816468535</v>
      </c>
      <c r="H13" s="87">
        <f t="shared" si="5"/>
        <v>0.81924839450310161</v>
      </c>
      <c r="I13" s="87">
        <f t="shared" si="5"/>
        <v>1.184571214675149</v>
      </c>
      <c r="J13" s="87">
        <f t="shared" si="5"/>
        <v>0.89821913056102898</v>
      </c>
      <c r="K13" s="87">
        <f t="shared" si="5"/>
        <v>0.92453319241223442</v>
      </c>
      <c r="L13" s="87">
        <f t="shared" si="5"/>
        <v>0.14821441149538636</v>
      </c>
      <c r="M13" s="87">
        <f t="shared" si="5"/>
        <v>1.0306166560375132</v>
      </c>
      <c r="N13" s="87">
        <f t="shared" si="5"/>
        <v>1.091724374826426</v>
      </c>
      <c r="O13" s="87">
        <f t="shared" si="5"/>
        <v>1.6383084141568987</v>
      </c>
      <c r="P13" s="87">
        <f t="shared" si="5"/>
        <v>0.95141368064350906</v>
      </c>
      <c r="Q13" s="88">
        <f t="shared" si="5"/>
        <v>0.99129071262729129</v>
      </c>
      <c r="R13" s="87">
        <f t="shared" si="5"/>
        <v>1.0260658135814431</v>
      </c>
      <c r="S13" s="87">
        <f t="shared" si="5"/>
        <v>1.049547215979967</v>
      </c>
      <c r="T13" s="87">
        <f t="shared" si="5"/>
        <v>1.0262792360381241</v>
      </c>
      <c r="U13" s="87">
        <f t="shared" si="5"/>
        <v>1.0253477938805995</v>
      </c>
      <c r="V13" s="87">
        <f t="shared" si="5"/>
        <v>1.0001734328451874</v>
      </c>
      <c r="W13" s="87">
        <f t="shared" si="5"/>
        <v>1.1462695969629928</v>
      </c>
      <c r="X13" s="87">
        <f t="shared" si="5"/>
        <v>1.1098481163422387</v>
      </c>
      <c r="Y13" s="87">
        <f t="shared" si="5"/>
        <v>1.0295839069997867</v>
      </c>
      <c r="Z13" s="87">
        <f t="shared" si="5"/>
        <v>0.93635079591252279</v>
      </c>
      <c r="AA13" s="89">
        <f t="shared" si="5"/>
        <v>1.0323506665054658</v>
      </c>
      <c r="AB13" s="89">
        <f t="shared" si="5"/>
        <v>0.80413116549770469</v>
      </c>
      <c r="AC13" s="87">
        <f t="shared" si="5"/>
        <v>1.0707968287156797</v>
      </c>
      <c r="AD13" s="87">
        <f t="shared" si="5"/>
        <v>0.6166467310540874</v>
      </c>
      <c r="AE13" s="87">
        <f t="shared" si="5"/>
        <v>1.0534524760027588</v>
      </c>
      <c r="AF13" s="87">
        <f t="shared" si="5"/>
        <v>1.1951608326841465</v>
      </c>
      <c r="AG13" s="88">
        <f t="shared" si="5"/>
        <v>0.9900135874794147</v>
      </c>
      <c r="AH13" s="87">
        <f t="shared" si="5"/>
        <v>1.0767136129337564</v>
      </c>
      <c r="AI13" s="88">
        <f t="shared" si="5"/>
        <v>1.0483836040885068</v>
      </c>
    </row>
    <row r="14" spans="1:35" s="27" customFormat="1" ht="17.850000000000001" customHeight="1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</row>
    <row r="15" spans="1:35" ht="17.850000000000001" customHeight="1" x14ac:dyDescent="0.25"/>
    <row r="16" spans="1:35" ht="17.850000000000001" customHeight="1" x14ac:dyDescent="0.25"/>
    <row r="17" ht="17.850000000000001" customHeight="1" x14ac:dyDescent="0.25"/>
    <row r="18" ht="17.850000000000001" customHeight="1" x14ac:dyDescent="0.25"/>
    <row r="19" ht="17.850000000000001" customHeight="1" x14ac:dyDescent="0.25"/>
    <row r="20" ht="17.850000000000001" customHeight="1" x14ac:dyDescent="0.25"/>
    <row r="21" ht="17.850000000000001" customHeight="1" x14ac:dyDescent="0.25"/>
    <row r="22" ht="17.850000000000001" customHeight="1" x14ac:dyDescent="0.25"/>
    <row r="23" ht="17.850000000000001" customHeight="1" x14ac:dyDescent="0.25"/>
    <row r="24" ht="17.850000000000001" customHeight="1" x14ac:dyDescent="0.25"/>
    <row r="25" ht="17.850000000000001" customHeight="1" x14ac:dyDescent="0.25"/>
    <row r="26" ht="17.850000000000001" customHeight="1" x14ac:dyDescent="0.25"/>
    <row r="27" ht="17.850000000000001" customHeight="1" x14ac:dyDescent="0.25"/>
    <row r="28" ht="17.850000000000001" customHeight="1" x14ac:dyDescent="0.25"/>
    <row r="29" ht="17.850000000000001" customHeight="1" x14ac:dyDescent="0.25"/>
    <row r="30" ht="17.850000000000001" customHeight="1" x14ac:dyDescent="0.25"/>
    <row r="31" ht="17.850000000000001" customHeight="1" x14ac:dyDescent="0.25"/>
    <row r="32" ht="17.850000000000001" customHeight="1" x14ac:dyDescent="0.25"/>
    <row r="33" spans="1:35" ht="17.850000000000001" customHeight="1" x14ac:dyDescent="0.25"/>
    <row r="34" spans="1:35" ht="17.850000000000001" customHeight="1" x14ac:dyDescent="0.25"/>
    <row r="35" spans="1:35" ht="17.850000000000001" customHeight="1" x14ac:dyDescent="0.25"/>
    <row r="36" spans="1:35" ht="17.850000000000001" customHeight="1" x14ac:dyDescent="0.25"/>
    <row r="37" spans="1:35" ht="17.850000000000001" customHeight="1" x14ac:dyDescent="0.25"/>
    <row r="38" spans="1:35" ht="17.850000000000001" customHeight="1" x14ac:dyDescent="0.25"/>
    <row r="39" spans="1:35" s="19" customForma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</sheetData>
  <mergeCells count="3">
    <mergeCell ref="F1:Q1"/>
    <mergeCell ref="R1:AA1"/>
    <mergeCell ref="AC1:AI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4D847-EAC0-48A6-BE02-3E19CC401E25}">
  <sheetPr>
    <tabColor rgb="FFFF0000"/>
  </sheetPr>
  <dimension ref="A1:AK41"/>
  <sheetViews>
    <sheetView workbookViewId="0">
      <pane xSplit="5" ySplit="3" topLeftCell="F20" activePane="bottomRight" state="frozen"/>
      <selection pane="topRight" activeCell="F1" sqref="F1"/>
      <selection pane="bottomLeft" activeCell="A4" sqref="A4"/>
      <selection pane="bottomRight" activeCell="A20" sqref="A20"/>
    </sheetView>
  </sheetViews>
  <sheetFormatPr defaultColWidth="12.42578125" defaultRowHeight="15" x14ac:dyDescent="0.25"/>
  <cols>
    <col min="2" max="2" width="13.5703125" customWidth="1"/>
    <col min="4" max="4" width="54.42578125" bestFit="1" customWidth="1"/>
    <col min="5" max="5" width="16.7109375" customWidth="1"/>
    <col min="6" max="6" width="19.85546875" customWidth="1"/>
    <col min="7" max="36" width="15.5703125" customWidth="1"/>
  </cols>
  <sheetData>
    <row r="1" spans="1:37" s="28" customFormat="1" ht="23.25" x14ac:dyDescent="0.35">
      <c r="A1" s="4" t="s">
        <v>300</v>
      </c>
      <c r="G1" s="128" t="s">
        <v>2</v>
      </c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 t="s">
        <v>3</v>
      </c>
      <c r="T1" s="129"/>
      <c r="U1" s="129"/>
      <c r="V1" s="129"/>
      <c r="W1" s="129"/>
      <c r="X1" s="129"/>
      <c r="Y1" s="129"/>
      <c r="Z1" s="129"/>
      <c r="AA1" s="129"/>
      <c r="AB1" s="129"/>
      <c r="AC1" s="29" t="s">
        <v>4</v>
      </c>
      <c r="AD1" s="128" t="s">
        <v>5</v>
      </c>
      <c r="AE1" s="128"/>
      <c r="AF1" s="128"/>
      <c r="AG1" s="128"/>
      <c r="AH1" s="128"/>
      <c r="AI1" s="128"/>
      <c r="AJ1" s="128"/>
    </row>
    <row r="2" spans="1:37" ht="17.850000000000001" customHeight="1" x14ac:dyDescent="0.25"/>
    <row r="3" spans="1:37" ht="62.1" customHeight="1" x14ac:dyDescent="0.25">
      <c r="A3" s="1" t="s">
        <v>6</v>
      </c>
      <c r="B3" s="1" t="s">
        <v>7</v>
      </c>
      <c r="C3" s="1" t="s">
        <v>47</v>
      </c>
      <c r="D3" s="1" t="s">
        <v>48</v>
      </c>
      <c r="E3" s="1" t="s">
        <v>49</v>
      </c>
      <c r="F3" s="8" t="s">
        <v>302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56" t="s">
        <v>296</v>
      </c>
      <c r="N3" s="2" t="s">
        <v>17</v>
      </c>
      <c r="O3" s="2" t="s">
        <v>18</v>
      </c>
      <c r="P3" s="2" t="s">
        <v>19</v>
      </c>
      <c r="Q3" s="2" t="s">
        <v>20</v>
      </c>
      <c r="R3" s="9" t="s">
        <v>21</v>
      </c>
      <c r="S3" s="2" t="s">
        <v>22</v>
      </c>
      <c r="T3" s="2" t="s">
        <v>23</v>
      </c>
      <c r="U3" s="2" t="s">
        <v>24</v>
      </c>
      <c r="V3" s="2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30</v>
      </c>
      <c r="AB3" s="10" t="s">
        <v>31</v>
      </c>
      <c r="AC3" s="10" t="s">
        <v>32</v>
      </c>
      <c r="AD3" s="2" t="s">
        <v>33</v>
      </c>
      <c r="AE3" s="2" t="s">
        <v>34</v>
      </c>
      <c r="AF3" s="2" t="s">
        <v>35</v>
      </c>
      <c r="AG3" s="2" t="s">
        <v>36</v>
      </c>
      <c r="AH3" s="9" t="s">
        <v>37</v>
      </c>
      <c r="AI3" s="2" t="s">
        <v>38</v>
      </c>
      <c r="AJ3" s="9" t="s">
        <v>39</v>
      </c>
      <c r="AK3" t="s">
        <v>286</v>
      </c>
    </row>
    <row r="4" spans="1:37" s="114" customFormat="1" ht="17.850000000000001" customHeight="1" x14ac:dyDescent="0.25">
      <c r="A4" s="107">
        <v>1</v>
      </c>
      <c r="B4" s="107" t="s">
        <v>40</v>
      </c>
      <c r="C4" s="107">
        <v>9659</v>
      </c>
      <c r="D4" s="108" t="s">
        <v>50</v>
      </c>
      <c r="E4" s="108" t="s">
        <v>312</v>
      </c>
      <c r="F4" s="115" t="s">
        <v>51</v>
      </c>
      <c r="G4" s="109">
        <v>18149</v>
      </c>
      <c r="H4" s="109"/>
      <c r="I4" s="109"/>
      <c r="J4" s="109"/>
      <c r="K4" s="109"/>
      <c r="L4" s="109">
        <v>12823</v>
      </c>
      <c r="M4" s="109"/>
      <c r="N4" s="109">
        <v>31509</v>
      </c>
      <c r="O4" s="109">
        <v>17805</v>
      </c>
      <c r="P4" s="109"/>
      <c r="Q4" s="109"/>
      <c r="R4" s="113">
        <f t="shared" ref="R4:R31" si="0">SUM(G4:Q4)</f>
        <v>80286</v>
      </c>
      <c r="S4" s="109"/>
      <c r="T4" s="109">
        <v>0</v>
      </c>
      <c r="U4" s="109">
        <v>15637</v>
      </c>
      <c r="V4" s="109"/>
      <c r="W4" s="109">
        <v>25026</v>
      </c>
      <c r="X4" s="109">
        <v>2142</v>
      </c>
      <c r="Y4" s="109">
        <v>355</v>
      </c>
      <c r="Z4" s="109">
        <v>5000</v>
      </c>
      <c r="AA4" s="109"/>
      <c r="AB4" s="111">
        <f t="shared" ref="AB4:AB31" si="1">SUM(S4:AA4)</f>
        <v>48160</v>
      </c>
      <c r="AC4" s="112">
        <f t="shared" ref="AC4:AC31" si="2">R4-AB4</f>
        <v>32126</v>
      </c>
      <c r="AD4" s="109">
        <v>1235000</v>
      </c>
      <c r="AE4" s="109"/>
      <c r="AF4" s="109">
        <v>383627</v>
      </c>
      <c r="AG4" s="109">
        <v>0</v>
      </c>
      <c r="AH4" s="113">
        <f t="shared" ref="AH4:AH31" si="3">SUM(AD4:AG4)</f>
        <v>1618627</v>
      </c>
      <c r="AI4" s="109">
        <v>0</v>
      </c>
      <c r="AJ4" s="113">
        <f t="shared" ref="AJ4:AJ31" si="4">+AH4-AI4</f>
        <v>1618627</v>
      </c>
      <c r="AK4" s="116"/>
    </row>
    <row r="5" spans="1:37" ht="17.850000000000001" customHeight="1" x14ac:dyDescent="0.25">
      <c r="A5" s="5">
        <v>2</v>
      </c>
      <c r="B5" s="5" t="s">
        <v>40</v>
      </c>
      <c r="C5" s="5">
        <v>9707</v>
      </c>
      <c r="D5" s="6" t="s">
        <v>52</v>
      </c>
      <c r="E5" s="6"/>
      <c r="F5" s="11" t="s">
        <v>290</v>
      </c>
      <c r="G5" s="3">
        <v>77121</v>
      </c>
      <c r="H5" s="3">
        <v>0</v>
      </c>
      <c r="I5" s="3">
        <v>0</v>
      </c>
      <c r="J5" s="12"/>
      <c r="K5" s="12">
        <v>16020</v>
      </c>
      <c r="L5" s="12"/>
      <c r="M5" s="12"/>
      <c r="N5" s="12">
        <v>26958</v>
      </c>
      <c r="O5" s="12">
        <v>1270</v>
      </c>
      <c r="P5" s="12">
        <v>11479</v>
      </c>
      <c r="Q5" s="12"/>
      <c r="R5" s="30">
        <f t="shared" si="0"/>
        <v>132848</v>
      </c>
      <c r="S5" s="12">
        <v>49874</v>
      </c>
      <c r="T5" s="12">
        <v>15600</v>
      </c>
      <c r="U5" s="12"/>
      <c r="V5" s="12">
        <v>21142</v>
      </c>
      <c r="W5" s="12">
        <v>37186</v>
      </c>
      <c r="X5" s="12">
        <v>18372</v>
      </c>
      <c r="Y5" s="12">
        <v>0</v>
      </c>
      <c r="Z5" s="12">
        <v>0</v>
      </c>
      <c r="AA5" s="12">
        <v>301</v>
      </c>
      <c r="AB5" s="13">
        <f t="shared" si="1"/>
        <v>142475</v>
      </c>
      <c r="AC5" s="14">
        <f t="shared" si="2"/>
        <v>-9627</v>
      </c>
      <c r="AD5" s="12">
        <v>2550000</v>
      </c>
      <c r="AE5" s="12"/>
      <c r="AF5" s="12">
        <v>57922</v>
      </c>
      <c r="AG5" s="12">
        <v>1330</v>
      </c>
      <c r="AH5" s="30">
        <f t="shared" si="3"/>
        <v>2609252</v>
      </c>
      <c r="AI5" s="12">
        <v>19954</v>
      </c>
      <c r="AJ5" s="30">
        <f t="shared" si="4"/>
        <v>2589298</v>
      </c>
      <c r="AK5" s="92"/>
    </row>
    <row r="6" spans="1:37" ht="17.850000000000001" customHeight="1" x14ac:dyDescent="0.25">
      <c r="A6" s="5">
        <v>3</v>
      </c>
      <c r="B6" s="5" t="s">
        <v>40</v>
      </c>
      <c r="C6" s="5">
        <v>9695</v>
      </c>
      <c r="D6" s="6" t="s">
        <v>53</v>
      </c>
      <c r="E6" s="6"/>
      <c r="F6" s="11" t="s">
        <v>290</v>
      </c>
      <c r="G6" s="3">
        <v>89578</v>
      </c>
      <c r="H6" s="3">
        <v>215</v>
      </c>
      <c r="I6" s="3">
        <v>0</v>
      </c>
      <c r="J6" s="12"/>
      <c r="K6" s="12">
        <v>14000</v>
      </c>
      <c r="L6" s="12"/>
      <c r="M6" s="12"/>
      <c r="N6" s="12">
        <v>89775</v>
      </c>
      <c r="O6" s="12">
        <v>25863</v>
      </c>
      <c r="P6" s="12">
        <v>7094</v>
      </c>
      <c r="Q6" s="12">
        <v>262</v>
      </c>
      <c r="R6" s="30">
        <f t="shared" si="0"/>
        <v>226787</v>
      </c>
      <c r="S6" s="12">
        <v>24573</v>
      </c>
      <c r="T6" s="12"/>
      <c r="U6" s="12">
        <v>18289</v>
      </c>
      <c r="V6" s="12">
        <v>59738</v>
      </c>
      <c r="W6" s="12">
        <v>96444</v>
      </c>
      <c r="X6" s="12">
        <v>21148</v>
      </c>
      <c r="Y6" s="12">
        <v>6000</v>
      </c>
      <c r="Z6" s="12">
        <v>215</v>
      </c>
      <c r="AA6" s="12">
        <v>1017</v>
      </c>
      <c r="AB6" s="13">
        <f t="shared" si="1"/>
        <v>227424</v>
      </c>
      <c r="AC6" s="14">
        <f t="shared" si="2"/>
        <v>-637</v>
      </c>
      <c r="AD6" s="12">
        <v>9182500</v>
      </c>
      <c r="AE6" s="12">
        <v>510529</v>
      </c>
      <c r="AF6" s="12">
        <v>555961</v>
      </c>
      <c r="AG6" s="12">
        <v>6905</v>
      </c>
      <c r="AH6" s="30">
        <f t="shared" si="3"/>
        <v>10255895</v>
      </c>
      <c r="AI6" s="12">
        <v>2993</v>
      </c>
      <c r="AJ6" s="30">
        <f t="shared" si="4"/>
        <v>10252902</v>
      </c>
      <c r="AK6" s="92"/>
    </row>
    <row r="7" spans="1:37" ht="17.850000000000001" customHeight="1" x14ac:dyDescent="0.25">
      <c r="A7" s="5">
        <v>4</v>
      </c>
      <c r="B7" s="5" t="s">
        <v>40</v>
      </c>
      <c r="C7" s="5">
        <v>9660</v>
      </c>
      <c r="D7" s="6" t="s">
        <v>54</v>
      </c>
      <c r="E7" s="6"/>
      <c r="F7" s="11" t="s">
        <v>51</v>
      </c>
      <c r="G7" s="3">
        <v>122530</v>
      </c>
      <c r="H7" s="3"/>
      <c r="I7" s="3">
        <v>520</v>
      </c>
      <c r="J7" s="12">
        <v>0</v>
      </c>
      <c r="K7" s="12">
        <v>16706</v>
      </c>
      <c r="L7" s="12"/>
      <c r="M7" s="12"/>
      <c r="N7" s="12">
        <v>31168</v>
      </c>
      <c r="O7" s="12">
        <v>5525</v>
      </c>
      <c r="P7" s="12"/>
      <c r="Q7" s="12">
        <v>2490</v>
      </c>
      <c r="R7" s="30">
        <f t="shared" si="0"/>
        <v>178939</v>
      </c>
      <c r="S7" s="12">
        <v>63773</v>
      </c>
      <c r="T7" s="12">
        <v>26004</v>
      </c>
      <c r="U7" s="12">
        <v>18730</v>
      </c>
      <c r="V7" s="12">
        <v>9716</v>
      </c>
      <c r="W7" s="12">
        <v>26728</v>
      </c>
      <c r="X7" s="12">
        <v>20969</v>
      </c>
      <c r="Y7" s="12">
        <v>10835</v>
      </c>
      <c r="Z7" s="12"/>
      <c r="AA7" s="12">
        <v>1209</v>
      </c>
      <c r="AB7" s="13">
        <f t="shared" si="1"/>
        <v>177964</v>
      </c>
      <c r="AC7" s="14">
        <f t="shared" si="2"/>
        <v>975</v>
      </c>
      <c r="AD7" s="12">
        <v>941018</v>
      </c>
      <c r="AE7" s="12">
        <v>5991</v>
      </c>
      <c r="AF7" s="12">
        <v>1560018</v>
      </c>
      <c r="AG7" s="12">
        <v>89</v>
      </c>
      <c r="AH7" s="30">
        <f t="shared" si="3"/>
        <v>2507116</v>
      </c>
      <c r="AI7" s="12">
        <v>172022</v>
      </c>
      <c r="AJ7" s="30">
        <f t="shared" si="4"/>
        <v>2335094</v>
      </c>
      <c r="AK7" s="92"/>
    </row>
    <row r="8" spans="1:37" ht="17.850000000000001" customHeight="1" x14ac:dyDescent="0.25">
      <c r="A8" s="5">
        <v>5</v>
      </c>
      <c r="B8" s="5" t="s">
        <v>40</v>
      </c>
      <c r="C8" s="5">
        <v>9638</v>
      </c>
      <c r="D8" s="6" t="s">
        <v>55</v>
      </c>
      <c r="E8" s="6"/>
      <c r="F8" s="11" t="s">
        <v>51</v>
      </c>
      <c r="G8" s="3">
        <v>55917</v>
      </c>
      <c r="H8" s="3">
        <v>41884</v>
      </c>
      <c r="I8" s="3"/>
      <c r="J8" s="12"/>
      <c r="K8" s="12">
        <v>1304</v>
      </c>
      <c r="L8" s="12">
        <v>500</v>
      </c>
      <c r="M8" s="12"/>
      <c r="N8" s="12"/>
      <c r="O8" s="12">
        <v>4781</v>
      </c>
      <c r="P8" s="12">
        <v>300</v>
      </c>
      <c r="Q8" s="12">
        <v>19689</v>
      </c>
      <c r="R8" s="30">
        <f t="shared" si="0"/>
        <v>124375</v>
      </c>
      <c r="S8" s="12">
        <v>34473</v>
      </c>
      <c r="T8" s="12"/>
      <c r="U8" s="12"/>
      <c r="V8" s="12">
        <v>30501</v>
      </c>
      <c r="W8" s="12">
        <v>23377</v>
      </c>
      <c r="X8" s="12">
        <v>26808</v>
      </c>
      <c r="Y8" s="12">
        <v>533</v>
      </c>
      <c r="Z8" s="12">
        <v>169</v>
      </c>
      <c r="AA8" s="12">
        <v>6651</v>
      </c>
      <c r="AB8" s="13">
        <f t="shared" si="1"/>
        <v>122512</v>
      </c>
      <c r="AC8" s="14">
        <f t="shared" si="2"/>
        <v>1863</v>
      </c>
      <c r="AD8" s="12">
        <v>1771561</v>
      </c>
      <c r="AE8" s="12">
        <v>487837</v>
      </c>
      <c r="AF8" s="12">
        <v>138804</v>
      </c>
      <c r="AG8" s="12">
        <v>1685</v>
      </c>
      <c r="AH8" s="30">
        <f t="shared" si="3"/>
        <v>2399887</v>
      </c>
      <c r="AI8" s="12">
        <v>30772</v>
      </c>
      <c r="AJ8" s="30">
        <f t="shared" si="4"/>
        <v>2369115</v>
      </c>
      <c r="AK8" s="92"/>
    </row>
    <row r="9" spans="1:37" ht="17.850000000000001" customHeight="1" x14ac:dyDescent="0.25">
      <c r="A9" s="5">
        <v>6</v>
      </c>
      <c r="B9" s="5" t="s">
        <v>40</v>
      </c>
      <c r="C9" s="5">
        <v>9639</v>
      </c>
      <c r="D9" s="6" t="s">
        <v>56</v>
      </c>
      <c r="E9" s="6"/>
      <c r="F9" s="11" t="s">
        <v>290</v>
      </c>
      <c r="G9" s="3">
        <v>85115</v>
      </c>
      <c r="H9" s="3"/>
      <c r="I9" s="3"/>
      <c r="J9" s="12">
        <v>0</v>
      </c>
      <c r="K9" s="12"/>
      <c r="L9" s="12"/>
      <c r="M9" s="12"/>
      <c r="N9" s="12">
        <v>70452</v>
      </c>
      <c r="O9" s="12">
        <v>10982</v>
      </c>
      <c r="P9" s="12">
        <v>401</v>
      </c>
      <c r="Q9" s="12">
        <v>1767</v>
      </c>
      <c r="R9" s="30">
        <f t="shared" si="0"/>
        <v>168717</v>
      </c>
      <c r="S9" s="12"/>
      <c r="T9" s="12"/>
      <c r="U9" s="12"/>
      <c r="V9" s="12">
        <v>38036</v>
      </c>
      <c r="W9" s="12">
        <v>62338</v>
      </c>
      <c r="X9" s="12">
        <v>15814</v>
      </c>
      <c r="Y9" s="12"/>
      <c r="Z9" s="12">
        <v>3150</v>
      </c>
      <c r="AA9" s="12">
        <v>7839</v>
      </c>
      <c r="AB9" s="13">
        <f t="shared" si="1"/>
        <v>127177</v>
      </c>
      <c r="AC9" s="14">
        <f t="shared" si="2"/>
        <v>41540</v>
      </c>
      <c r="AD9" s="12">
        <v>3602566</v>
      </c>
      <c r="AE9" s="12"/>
      <c r="AF9" s="12">
        <v>275087</v>
      </c>
      <c r="AG9" s="12">
        <v>318</v>
      </c>
      <c r="AH9" s="30">
        <f t="shared" si="3"/>
        <v>3877971</v>
      </c>
      <c r="AI9" s="12">
        <v>6462</v>
      </c>
      <c r="AJ9" s="30">
        <f t="shared" si="4"/>
        <v>3871509</v>
      </c>
      <c r="AK9" s="92"/>
    </row>
    <row r="10" spans="1:37" ht="17.850000000000001" customHeight="1" x14ac:dyDescent="0.25">
      <c r="A10" s="5">
        <v>7</v>
      </c>
      <c r="B10" s="5" t="s">
        <v>40</v>
      </c>
      <c r="C10" s="5">
        <v>9663</v>
      </c>
      <c r="D10" s="6" t="s">
        <v>57</v>
      </c>
      <c r="E10" s="6"/>
      <c r="F10" s="11" t="s">
        <v>290</v>
      </c>
      <c r="G10" s="3">
        <v>109098</v>
      </c>
      <c r="H10" s="3"/>
      <c r="I10" s="3">
        <v>2393</v>
      </c>
      <c r="J10" s="12"/>
      <c r="K10" s="12">
        <v>59073</v>
      </c>
      <c r="L10" s="12"/>
      <c r="M10" s="12"/>
      <c r="N10" s="12">
        <v>44797</v>
      </c>
      <c r="O10" s="12">
        <v>11871</v>
      </c>
      <c r="P10" s="12">
        <v>16878</v>
      </c>
      <c r="Q10" s="12">
        <v>5068</v>
      </c>
      <c r="R10" s="30">
        <f t="shared" si="0"/>
        <v>249178</v>
      </c>
      <c r="S10" s="12">
        <v>56961</v>
      </c>
      <c r="T10" s="12">
        <v>14733</v>
      </c>
      <c r="U10" s="12">
        <v>1829</v>
      </c>
      <c r="V10" s="12">
        <v>42500</v>
      </c>
      <c r="W10" s="12">
        <v>46105</v>
      </c>
      <c r="X10" s="12">
        <v>21996</v>
      </c>
      <c r="Y10" s="12">
        <v>2415</v>
      </c>
      <c r="Z10" s="12">
        <v>1838</v>
      </c>
      <c r="AA10" s="12">
        <v>6240</v>
      </c>
      <c r="AB10" s="13">
        <f t="shared" si="1"/>
        <v>194617</v>
      </c>
      <c r="AC10" s="14">
        <f t="shared" si="2"/>
        <v>54561</v>
      </c>
      <c r="AD10" s="12">
        <v>2690000</v>
      </c>
      <c r="AE10" s="12">
        <v>70530</v>
      </c>
      <c r="AF10" s="12">
        <v>201912</v>
      </c>
      <c r="AG10" s="12">
        <v>361855</v>
      </c>
      <c r="AH10" s="30">
        <f t="shared" si="3"/>
        <v>3324297</v>
      </c>
      <c r="AI10" s="12">
        <v>227452</v>
      </c>
      <c r="AJ10" s="30">
        <f t="shared" si="4"/>
        <v>3096845</v>
      </c>
      <c r="AK10" s="92"/>
    </row>
    <row r="11" spans="1:37" ht="17.850000000000001" customHeight="1" x14ac:dyDescent="0.25">
      <c r="A11" s="5">
        <v>8</v>
      </c>
      <c r="B11" s="5" t="s">
        <v>40</v>
      </c>
      <c r="C11" s="5">
        <v>9665</v>
      </c>
      <c r="D11" s="6" t="s">
        <v>58</v>
      </c>
      <c r="E11" s="6"/>
      <c r="F11" s="11" t="s">
        <v>290</v>
      </c>
      <c r="G11" s="3">
        <v>98031</v>
      </c>
      <c r="H11" s="3"/>
      <c r="I11" s="3">
        <v>0</v>
      </c>
      <c r="J11" s="12"/>
      <c r="K11" s="12">
        <v>8695</v>
      </c>
      <c r="L11" s="12">
        <v>3027</v>
      </c>
      <c r="M11" s="12"/>
      <c r="N11" s="12">
        <v>191397</v>
      </c>
      <c r="O11" s="12">
        <v>58367</v>
      </c>
      <c r="P11" s="12">
        <v>1042</v>
      </c>
      <c r="Q11" s="12"/>
      <c r="R11" s="30">
        <f t="shared" si="0"/>
        <v>360559</v>
      </c>
      <c r="S11" s="12">
        <v>82017</v>
      </c>
      <c r="T11" s="12">
        <v>26000</v>
      </c>
      <c r="U11" s="12">
        <v>2484</v>
      </c>
      <c r="V11" s="12">
        <v>31387</v>
      </c>
      <c r="W11" s="12">
        <v>185390</v>
      </c>
      <c r="X11" s="12">
        <v>95075</v>
      </c>
      <c r="Y11" s="12">
        <v>24722</v>
      </c>
      <c r="Z11" s="12">
        <v>0</v>
      </c>
      <c r="AA11" s="12"/>
      <c r="AB11" s="13">
        <f t="shared" si="1"/>
        <v>447075</v>
      </c>
      <c r="AC11" s="14">
        <f t="shared" si="2"/>
        <v>-86516</v>
      </c>
      <c r="AD11" s="12">
        <v>8182435</v>
      </c>
      <c r="AE11" s="12">
        <v>694082</v>
      </c>
      <c r="AF11" s="12">
        <v>1114505</v>
      </c>
      <c r="AG11" s="12">
        <v>14836</v>
      </c>
      <c r="AH11" s="30">
        <f t="shared" si="3"/>
        <v>10005858</v>
      </c>
      <c r="AI11" s="12">
        <v>3886365</v>
      </c>
      <c r="AJ11" s="30">
        <f t="shared" si="4"/>
        <v>6119493</v>
      </c>
      <c r="AK11" s="92"/>
    </row>
    <row r="12" spans="1:37" ht="17.850000000000001" customHeight="1" x14ac:dyDescent="0.25">
      <c r="A12" s="5">
        <v>9</v>
      </c>
      <c r="B12" s="5" t="s">
        <v>40</v>
      </c>
      <c r="C12" s="5">
        <v>9752</v>
      </c>
      <c r="D12" s="6" t="s">
        <v>59</v>
      </c>
      <c r="E12" s="6"/>
      <c r="F12" s="11" t="s">
        <v>51</v>
      </c>
      <c r="G12" s="3">
        <v>423788</v>
      </c>
      <c r="H12" s="3">
        <v>0</v>
      </c>
      <c r="I12" s="3">
        <v>0</v>
      </c>
      <c r="J12" s="12">
        <v>0</v>
      </c>
      <c r="K12" s="12">
        <v>0</v>
      </c>
      <c r="L12" s="12">
        <v>0</v>
      </c>
      <c r="M12" s="12"/>
      <c r="N12" s="12">
        <v>141490</v>
      </c>
      <c r="O12" s="12">
        <v>18638</v>
      </c>
      <c r="P12" s="12"/>
      <c r="Q12" s="12"/>
      <c r="R12" s="30">
        <f t="shared" si="0"/>
        <v>583916</v>
      </c>
      <c r="S12" s="12">
        <v>150636</v>
      </c>
      <c r="T12" s="12"/>
      <c r="U12" s="12"/>
      <c r="V12" s="12"/>
      <c r="W12" s="12">
        <v>93639</v>
      </c>
      <c r="X12" s="12">
        <v>146789</v>
      </c>
      <c r="Y12" s="12">
        <v>120726</v>
      </c>
      <c r="Z12" s="12"/>
      <c r="AA12" s="12">
        <v>0</v>
      </c>
      <c r="AB12" s="13">
        <f t="shared" si="1"/>
        <v>511790</v>
      </c>
      <c r="AC12" s="14">
        <f t="shared" si="2"/>
        <v>72126</v>
      </c>
      <c r="AD12" s="12"/>
      <c r="AE12" s="12">
        <v>3007062</v>
      </c>
      <c r="AF12" s="12">
        <v>599769</v>
      </c>
      <c r="AG12" s="12"/>
      <c r="AH12" s="30">
        <f t="shared" si="3"/>
        <v>3606831</v>
      </c>
      <c r="AI12" s="12">
        <v>1095332</v>
      </c>
      <c r="AJ12" s="30">
        <f t="shared" si="4"/>
        <v>2511499</v>
      </c>
      <c r="AK12" s="92"/>
    </row>
    <row r="13" spans="1:37" ht="17.850000000000001" customHeight="1" x14ac:dyDescent="0.25">
      <c r="A13" s="5">
        <v>10</v>
      </c>
      <c r="B13" s="5" t="s">
        <v>40</v>
      </c>
      <c r="C13" s="5">
        <v>9667</v>
      </c>
      <c r="D13" s="6" t="s">
        <v>60</v>
      </c>
      <c r="E13" s="6"/>
      <c r="F13" s="11" t="s">
        <v>51</v>
      </c>
      <c r="G13" s="3">
        <v>224228</v>
      </c>
      <c r="H13" s="3"/>
      <c r="I13" s="3"/>
      <c r="J13" s="12">
        <v>627537</v>
      </c>
      <c r="K13" s="12"/>
      <c r="L13" s="12">
        <v>26711</v>
      </c>
      <c r="M13" s="12"/>
      <c r="N13" s="12">
        <v>7591</v>
      </c>
      <c r="O13" s="12">
        <v>27395</v>
      </c>
      <c r="P13" s="12"/>
      <c r="Q13" s="12"/>
      <c r="R13" s="30">
        <f t="shared" si="0"/>
        <v>913462</v>
      </c>
      <c r="S13" s="12">
        <v>110842</v>
      </c>
      <c r="T13" s="12">
        <v>26000</v>
      </c>
      <c r="U13" s="12">
        <v>27247</v>
      </c>
      <c r="V13" s="12">
        <v>31200</v>
      </c>
      <c r="W13" s="12">
        <v>64892</v>
      </c>
      <c r="X13" s="12">
        <v>55674</v>
      </c>
      <c r="Y13" s="12">
        <v>11900</v>
      </c>
      <c r="Z13" s="12">
        <v>0</v>
      </c>
      <c r="AA13" s="12"/>
      <c r="AB13" s="13">
        <f t="shared" si="1"/>
        <v>327755</v>
      </c>
      <c r="AC13" s="14">
        <f t="shared" si="2"/>
        <v>585707</v>
      </c>
      <c r="AD13" s="12">
        <v>11977356</v>
      </c>
      <c r="AE13" s="12"/>
      <c r="AF13" s="12"/>
      <c r="AG13" s="12"/>
      <c r="AH13" s="30">
        <f t="shared" si="3"/>
        <v>11977356</v>
      </c>
      <c r="AI13" s="12">
        <v>979669</v>
      </c>
      <c r="AJ13" s="30">
        <f t="shared" si="4"/>
        <v>10997687</v>
      </c>
      <c r="AK13" s="92"/>
    </row>
    <row r="14" spans="1:37" ht="17.850000000000001" customHeight="1" x14ac:dyDescent="0.25">
      <c r="A14" s="5">
        <v>11</v>
      </c>
      <c r="B14" s="5" t="s">
        <v>40</v>
      </c>
      <c r="C14" s="5">
        <v>16476</v>
      </c>
      <c r="D14" s="6" t="s">
        <v>61</v>
      </c>
      <c r="E14" s="6"/>
      <c r="F14" s="11" t="s">
        <v>51</v>
      </c>
      <c r="G14" s="3">
        <v>182373</v>
      </c>
      <c r="H14" s="3"/>
      <c r="I14" s="3">
        <v>4696</v>
      </c>
      <c r="J14" s="12"/>
      <c r="K14" s="12">
        <v>78429</v>
      </c>
      <c r="L14" s="12"/>
      <c r="M14" s="12"/>
      <c r="N14" s="12">
        <v>6243</v>
      </c>
      <c r="O14" s="12">
        <v>5183</v>
      </c>
      <c r="P14" s="12">
        <v>17891</v>
      </c>
      <c r="Q14" s="12"/>
      <c r="R14" s="30">
        <f t="shared" si="0"/>
        <v>294815</v>
      </c>
      <c r="S14" s="12">
        <v>67022</v>
      </c>
      <c r="T14" s="12"/>
      <c r="U14" s="12">
        <v>1003</v>
      </c>
      <c r="V14" s="12">
        <v>130311</v>
      </c>
      <c r="W14" s="12">
        <v>34137</v>
      </c>
      <c r="X14" s="12">
        <v>21119</v>
      </c>
      <c r="Y14" s="12">
        <v>19350</v>
      </c>
      <c r="Z14" s="12">
        <v>9894</v>
      </c>
      <c r="AA14" s="12"/>
      <c r="AB14" s="13">
        <f t="shared" si="1"/>
        <v>282836</v>
      </c>
      <c r="AC14" s="14">
        <f t="shared" si="2"/>
        <v>11979</v>
      </c>
      <c r="AD14" s="12">
        <v>2593181</v>
      </c>
      <c r="AE14" s="12">
        <v>9968</v>
      </c>
      <c r="AF14" s="12">
        <v>140707</v>
      </c>
      <c r="AG14" s="12">
        <v>1400</v>
      </c>
      <c r="AH14" s="30">
        <f t="shared" si="3"/>
        <v>2745256</v>
      </c>
      <c r="AI14" s="12">
        <v>3630</v>
      </c>
      <c r="AJ14" s="30">
        <f t="shared" si="4"/>
        <v>2741626</v>
      </c>
      <c r="AK14" s="92"/>
    </row>
    <row r="15" spans="1:37" ht="17.850000000000001" customHeight="1" x14ac:dyDescent="0.25">
      <c r="A15" s="5">
        <v>12</v>
      </c>
      <c r="B15" s="5" t="s">
        <v>40</v>
      </c>
      <c r="C15" s="5">
        <v>19769</v>
      </c>
      <c r="D15" s="6" t="s">
        <v>62</v>
      </c>
      <c r="E15" s="6"/>
      <c r="F15" s="11" t="s">
        <v>290</v>
      </c>
      <c r="G15" s="3">
        <v>51970</v>
      </c>
      <c r="H15" s="3">
        <v>0</v>
      </c>
      <c r="I15" s="3"/>
      <c r="J15" s="12">
        <v>0</v>
      </c>
      <c r="K15" s="12">
        <v>20000</v>
      </c>
      <c r="L15" s="12">
        <v>15425</v>
      </c>
      <c r="M15" s="12"/>
      <c r="N15" s="12">
        <v>8861</v>
      </c>
      <c r="O15" s="12">
        <v>17745</v>
      </c>
      <c r="P15" s="12">
        <v>5267</v>
      </c>
      <c r="Q15" s="12">
        <v>278</v>
      </c>
      <c r="R15" s="30">
        <f t="shared" si="0"/>
        <v>119546</v>
      </c>
      <c r="S15" s="12"/>
      <c r="T15" s="12"/>
      <c r="U15" s="12">
        <v>15839</v>
      </c>
      <c r="V15" s="12">
        <v>47231</v>
      </c>
      <c r="W15" s="12">
        <v>56949</v>
      </c>
      <c r="X15" s="12">
        <v>9639</v>
      </c>
      <c r="Y15" s="12">
        <v>8095</v>
      </c>
      <c r="Z15" s="12"/>
      <c r="AA15" s="12">
        <v>4942</v>
      </c>
      <c r="AB15" s="13">
        <f t="shared" si="1"/>
        <v>142695</v>
      </c>
      <c r="AC15" s="14">
        <f t="shared" si="2"/>
        <v>-23149</v>
      </c>
      <c r="AD15" s="12">
        <v>1513059</v>
      </c>
      <c r="AE15" s="12">
        <v>37312</v>
      </c>
      <c r="AF15" s="12">
        <v>375788</v>
      </c>
      <c r="AG15" s="12">
        <v>1850</v>
      </c>
      <c r="AH15" s="30">
        <f t="shared" si="3"/>
        <v>1928009</v>
      </c>
      <c r="AI15" s="12">
        <v>2301</v>
      </c>
      <c r="AJ15" s="30">
        <f t="shared" si="4"/>
        <v>1925708</v>
      </c>
      <c r="AK15" s="92"/>
    </row>
    <row r="16" spans="1:37" ht="17.850000000000001" customHeight="1" x14ac:dyDescent="0.25">
      <c r="A16" s="5">
        <v>13</v>
      </c>
      <c r="B16" s="5" t="s">
        <v>40</v>
      </c>
      <c r="C16" s="5">
        <v>9672</v>
      </c>
      <c r="D16" s="6" t="s">
        <v>63</v>
      </c>
      <c r="E16" s="6"/>
      <c r="F16" s="11" t="s">
        <v>290</v>
      </c>
      <c r="G16" s="3">
        <v>131955</v>
      </c>
      <c r="H16" s="3"/>
      <c r="I16" s="3"/>
      <c r="J16" s="12"/>
      <c r="K16" s="12"/>
      <c r="L16" s="12"/>
      <c r="M16" s="12">
        <v>470746</v>
      </c>
      <c r="N16" s="12">
        <v>18480</v>
      </c>
      <c r="O16" s="12">
        <v>10057</v>
      </c>
      <c r="P16" s="12">
        <v>7518</v>
      </c>
      <c r="Q16" s="12"/>
      <c r="R16" s="30">
        <f t="shared" si="0"/>
        <v>638756</v>
      </c>
      <c r="S16" s="12">
        <v>69376</v>
      </c>
      <c r="T16" s="12">
        <v>25820</v>
      </c>
      <c r="U16" s="12">
        <v>1545</v>
      </c>
      <c r="V16" s="12">
        <v>16778</v>
      </c>
      <c r="W16" s="12">
        <v>31541</v>
      </c>
      <c r="X16" s="12">
        <v>23215</v>
      </c>
      <c r="Y16" s="12"/>
      <c r="Z16" s="12"/>
      <c r="AA16" s="12"/>
      <c r="AB16" s="13">
        <f t="shared" si="1"/>
        <v>168275</v>
      </c>
      <c r="AC16" s="14">
        <f t="shared" si="2"/>
        <v>470481</v>
      </c>
      <c r="AD16" s="12">
        <v>2160000</v>
      </c>
      <c r="AE16" s="12">
        <v>18835</v>
      </c>
      <c r="AF16" s="12">
        <v>15963</v>
      </c>
      <c r="AG16" s="12"/>
      <c r="AH16" s="30">
        <f t="shared" si="3"/>
        <v>2194798</v>
      </c>
      <c r="AI16" s="12">
        <v>1672</v>
      </c>
      <c r="AJ16" s="30">
        <f t="shared" si="4"/>
        <v>2193126</v>
      </c>
      <c r="AK16" s="92"/>
    </row>
    <row r="17" spans="1:37" ht="17.850000000000001" customHeight="1" x14ac:dyDescent="0.25">
      <c r="A17" s="5">
        <v>14</v>
      </c>
      <c r="B17" s="5" t="s">
        <v>40</v>
      </c>
      <c r="C17" s="5">
        <v>9673</v>
      </c>
      <c r="D17" s="6" t="s">
        <v>64</v>
      </c>
      <c r="E17" s="6"/>
      <c r="F17" s="11" t="s">
        <v>51</v>
      </c>
      <c r="G17" s="3">
        <v>1781353</v>
      </c>
      <c r="H17" s="3">
        <v>0</v>
      </c>
      <c r="I17" s="3">
        <v>173941</v>
      </c>
      <c r="J17" s="12">
        <v>1291829</v>
      </c>
      <c r="K17" s="12">
        <v>31237</v>
      </c>
      <c r="L17" s="12">
        <v>0</v>
      </c>
      <c r="M17" s="12"/>
      <c r="N17" s="12">
        <v>127342</v>
      </c>
      <c r="O17" s="12"/>
      <c r="P17" s="12">
        <v>293573</v>
      </c>
      <c r="Q17" s="12"/>
      <c r="R17" s="30">
        <f t="shared" si="0"/>
        <v>3699275</v>
      </c>
      <c r="S17" s="12">
        <v>178370</v>
      </c>
      <c r="T17" s="12">
        <v>63472</v>
      </c>
      <c r="U17" s="12"/>
      <c r="V17" s="12">
        <v>724582</v>
      </c>
      <c r="W17" s="12">
        <v>390909</v>
      </c>
      <c r="X17" s="12">
        <v>64714</v>
      </c>
      <c r="Y17" s="12">
        <v>232055</v>
      </c>
      <c r="Z17" s="12">
        <v>89067</v>
      </c>
      <c r="AA17" s="12">
        <v>516138</v>
      </c>
      <c r="AB17" s="13">
        <f t="shared" si="1"/>
        <v>2259307</v>
      </c>
      <c r="AC17" s="14">
        <f t="shared" si="2"/>
        <v>1439968</v>
      </c>
      <c r="AD17" s="12">
        <v>9904531</v>
      </c>
      <c r="AE17" s="12">
        <v>342051</v>
      </c>
      <c r="AF17" s="12">
        <v>831736</v>
      </c>
      <c r="AG17" s="12">
        <v>16164</v>
      </c>
      <c r="AH17" s="30">
        <f t="shared" si="3"/>
        <v>11094482</v>
      </c>
      <c r="AI17" s="12">
        <v>1303337</v>
      </c>
      <c r="AJ17" s="30">
        <f t="shared" si="4"/>
        <v>9791145</v>
      </c>
      <c r="AK17" s="92"/>
    </row>
    <row r="18" spans="1:37" ht="17.850000000000001" customHeight="1" x14ac:dyDescent="0.25">
      <c r="A18" s="5">
        <v>15</v>
      </c>
      <c r="B18" s="5" t="s">
        <v>40</v>
      </c>
      <c r="C18" s="5">
        <v>9640</v>
      </c>
      <c r="D18" s="6" t="s">
        <v>65</v>
      </c>
      <c r="E18" s="6"/>
      <c r="F18" s="11" t="s">
        <v>51</v>
      </c>
      <c r="G18" s="3">
        <v>51734</v>
      </c>
      <c r="H18" s="3">
        <v>200</v>
      </c>
      <c r="I18" s="3"/>
      <c r="J18" s="12"/>
      <c r="K18" s="12">
        <v>4695</v>
      </c>
      <c r="L18" s="12">
        <v>0</v>
      </c>
      <c r="M18" s="12"/>
      <c r="N18" s="12">
        <v>95307</v>
      </c>
      <c r="O18" s="12">
        <v>83307</v>
      </c>
      <c r="P18" s="12"/>
      <c r="Q18" s="12"/>
      <c r="R18" s="30">
        <f t="shared" si="0"/>
        <v>235243</v>
      </c>
      <c r="S18" s="12">
        <v>78016</v>
      </c>
      <c r="T18" s="12">
        <v>8675</v>
      </c>
      <c r="U18" s="12">
        <v>13700</v>
      </c>
      <c r="V18" s="12"/>
      <c r="W18" s="12">
        <v>43838</v>
      </c>
      <c r="X18" s="12">
        <v>35367</v>
      </c>
      <c r="Y18" s="12">
        <v>28218</v>
      </c>
      <c r="Z18" s="12">
        <v>3129</v>
      </c>
      <c r="AA18" s="12"/>
      <c r="AB18" s="13">
        <f t="shared" si="1"/>
        <v>210943</v>
      </c>
      <c r="AC18" s="14">
        <f t="shared" si="2"/>
        <v>24300</v>
      </c>
      <c r="AD18" s="12">
        <v>6431165</v>
      </c>
      <c r="AE18" s="12">
        <v>412000</v>
      </c>
      <c r="AF18" s="12">
        <v>2505639</v>
      </c>
      <c r="AG18" s="12">
        <v>1193</v>
      </c>
      <c r="AH18" s="30">
        <f t="shared" si="3"/>
        <v>9349997</v>
      </c>
      <c r="AI18" s="12">
        <v>15511</v>
      </c>
      <c r="AJ18" s="30">
        <f t="shared" si="4"/>
        <v>9334486</v>
      </c>
      <c r="AK18" s="92"/>
    </row>
    <row r="19" spans="1:37" ht="17.850000000000001" customHeight="1" x14ac:dyDescent="0.25">
      <c r="A19" s="5">
        <v>16</v>
      </c>
      <c r="B19" s="5" t="s">
        <v>40</v>
      </c>
      <c r="C19" s="5">
        <v>18938</v>
      </c>
      <c r="D19" s="6" t="s">
        <v>66</v>
      </c>
      <c r="E19" s="6"/>
      <c r="F19" s="11" t="s">
        <v>290</v>
      </c>
      <c r="G19" s="3">
        <v>71174</v>
      </c>
      <c r="H19" s="3">
        <v>1820</v>
      </c>
      <c r="I19" s="3">
        <v>138</v>
      </c>
      <c r="J19" s="12"/>
      <c r="K19" s="12"/>
      <c r="L19" s="12"/>
      <c r="M19" s="12"/>
      <c r="N19" s="12">
        <v>30181</v>
      </c>
      <c r="O19" s="12">
        <v>1367</v>
      </c>
      <c r="P19" s="12">
        <v>1978</v>
      </c>
      <c r="Q19" s="12">
        <v>50</v>
      </c>
      <c r="R19" s="30">
        <f t="shared" si="0"/>
        <v>106708</v>
      </c>
      <c r="S19" s="12">
        <v>39208</v>
      </c>
      <c r="T19" s="12">
        <v>15080</v>
      </c>
      <c r="U19" s="12">
        <v>3861</v>
      </c>
      <c r="V19" s="12"/>
      <c r="W19" s="12">
        <v>44091</v>
      </c>
      <c r="X19" s="12">
        <v>6661</v>
      </c>
      <c r="Y19" s="12">
        <v>1055</v>
      </c>
      <c r="Z19" s="12">
        <v>2000</v>
      </c>
      <c r="AA19" s="12"/>
      <c r="AB19" s="13">
        <f t="shared" si="1"/>
        <v>111956</v>
      </c>
      <c r="AC19" s="14">
        <f t="shared" si="2"/>
        <v>-5248</v>
      </c>
      <c r="AD19" s="12"/>
      <c r="AE19" s="12">
        <v>9072</v>
      </c>
      <c r="AF19" s="12">
        <v>56501</v>
      </c>
      <c r="AG19" s="12"/>
      <c r="AH19" s="30">
        <f t="shared" si="3"/>
        <v>65573</v>
      </c>
      <c r="AI19" s="12">
        <v>5592</v>
      </c>
      <c r="AJ19" s="30">
        <f t="shared" si="4"/>
        <v>59981</v>
      </c>
      <c r="AK19" s="92"/>
    </row>
    <row r="20" spans="1:37" ht="17.850000000000001" customHeight="1" x14ac:dyDescent="0.25">
      <c r="A20" s="5">
        <v>17</v>
      </c>
      <c r="B20" s="5" t="s">
        <v>40</v>
      </c>
      <c r="C20" s="5">
        <v>9964</v>
      </c>
      <c r="D20" s="6" t="s">
        <v>67</v>
      </c>
      <c r="E20" s="6"/>
      <c r="F20" s="11" t="s">
        <v>290</v>
      </c>
      <c r="G20" s="3">
        <v>23786</v>
      </c>
      <c r="H20" s="3"/>
      <c r="I20" s="3"/>
      <c r="J20" s="12"/>
      <c r="K20" s="12"/>
      <c r="L20" s="12"/>
      <c r="M20" s="12"/>
      <c r="N20" s="12">
        <v>54576</v>
      </c>
      <c r="O20" s="12">
        <v>75873</v>
      </c>
      <c r="P20" s="12">
        <v>350</v>
      </c>
      <c r="Q20" s="12">
        <v>661</v>
      </c>
      <c r="R20" s="30">
        <f t="shared" si="0"/>
        <v>155246</v>
      </c>
      <c r="S20" s="12"/>
      <c r="T20" s="12">
        <v>32240</v>
      </c>
      <c r="U20" s="12">
        <v>5969</v>
      </c>
      <c r="V20" s="12"/>
      <c r="W20" s="12">
        <v>6824</v>
      </c>
      <c r="X20" s="12">
        <v>1096</v>
      </c>
      <c r="Y20" s="12">
        <v>1065</v>
      </c>
      <c r="Z20" s="12"/>
      <c r="AA20" s="12">
        <v>56700</v>
      </c>
      <c r="AB20" s="13">
        <f t="shared" si="1"/>
        <v>103894</v>
      </c>
      <c r="AC20" s="14">
        <f t="shared" si="2"/>
        <v>51352</v>
      </c>
      <c r="AD20" s="12">
        <v>1923064</v>
      </c>
      <c r="AE20" s="12">
        <v>33600</v>
      </c>
      <c r="AF20" s="12">
        <v>1572007</v>
      </c>
      <c r="AG20" s="12">
        <v>0</v>
      </c>
      <c r="AH20" s="30">
        <f t="shared" si="3"/>
        <v>3528671</v>
      </c>
      <c r="AI20" s="12"/>
      <c r="AJ20" s="30">
        <f t="shared" si="4"/>
        <v>3528671</v>
      </c>
      <c r="AK20" s="92"/>
    </row>
    <row r="21" spans="1:37" ht="17.850000000000001" customHeight="1" x14ac:dyDescent="0.25">
      <c r="A21" s="5">
        <v>18</v>
      </c>
      <c r="B21" s="5" t="s">
        <v>40</v>
      </c>
      <c r="C21" s="5">
        <v>19096</v>
      </c>
      <c r="D21" s="7" t="s">
        <v>68</v>
      </c>
      <c r="E21" s="7"/>
      <c r="F21" s="11" t="s">
        <v>290</v>
      </c>
      <c r="G21" s="3">
        <v>145096</v>
      </c>
      <c r="H21" s="3"/>
      <c r="I21" s="3">
        <v>14825</v>
      </c>
      <c r="J21" s="3">
        <v>9412</v>
      </c>
      <c r="K21" s="3"/>
      <c r="L21" s="3"/>
      <c r="M21" s="3">
        <v>218591</v>
      </c>
      <c r="N21" s="3">
        <v>22183</v>
      </c>
      <c r="O21" s="3">
        <v>2869</v>
      </c>
      <c r="P21" s="3">
        <v>8667</v>
      </c>
      <c r="Q21" s="3"/>
      <c r="R21" s="30">
        <f t="shared" si="0"/>
        <v>421643</v>
      </c>
      <c r="S21" s="3">
        <v>71140</v>
      </c>
      <c r="T21" s="3">
        <v>25740</v>
      </c>
      <c r="U21" s="3">
        <v>7772</v>
      </c>
      <c r="V21" s="3">
        <v>40683</v>
      </c>
      <c r="W21" s="3">
        <v>26941</v>
      </c>
      <c r="X21" s="3">
        <v>19951</v>
      </c>
      <c r="Y21" s="3">
        <v>4668</v>
      </c>
      <c r="Z21" s="3">
        <v>1888</v>
      </c>
      <c r="AA21" s="3">
        <v>21033</v>
      </c>
      <c r="AB21" s="13">
        <f t="shared" si="1"/>
        <v>219816</v>
      </c>
      <c r="AC21" s="14">
        <f t="shared" si="2"/>
        <v>201827</v>
      </c>
      <c r="AD21" s="3">
        <v>6146832</v>
      </c>
      <c r="AE21" s="3">
        <v>58565</v>
      </c>
      <c r="AF21" s="3">
        <v>46464</v>
      </c>
      <c r="AG21" s="3">
        <v>1813</v>
      </c>
      <c r="AH21" s="30">
        <f t="shared" si="3"/>
        <v>6253674</v>
      </c>
      <c r="AI21" s="3">
        <v>1727</v>
      </c>
      <c r="AJ21" s="30">
        <f t="shared" si="4"/>
        <v>6251947</v>
      </c>
      <c r="AK21" s="92"/>
    </row>
    <row r="22" spans="1:37" ht="17.850000000000001" customHeight="1" x14ac:dyDescent="0.25">
      <c r="A22" s="5">
        <v>19</v>
      </c>
      <c r="B22" s="5" t="s">
        <v>40</v>
      </c>
      <c r="C22" s="5">
        <v>9686</v>
      </c>
      <c r="D22" s="6" t="s">
        <v>69</v>
      </c>
      <c r="E22" s="6"/>
      <c r="F22" s="11" t="s">
        <v>290</v>
      </c>
      <c r="G22" s="3">
        <v>124702</v>
      </c>
      <c r="H22" s="3"/>
      <c r="I22" s="3"/>
      <c r="J22" s="12">
        <v>12600</v>
      </c>
      <c r="K22" s="12"/>
      <c r="L22" s="12"/>
      <c r="M22" s="12"/>
      <c r="N22" s="12">
        <v>6062</v>
      </c>
      <c r="O22" s="12">
        <v>25281</v>
      </c>
      <c r="P22" s="12">
        <v>14131</v>
      </c>
      <c r="Q22" s="12">
        <v>4997</v>
      </c>
      <c r="R22" s="30">
        <f t="shared" si="0"/>
        <v>187773</v>
      </c>
      <c r="S22" s="12">
        <v>68358</v>
      </c>
      <c r="T22" s="12">
        <v>26000</v>
      </c>
      <c r="U22" s="12">
        <v>12530</v>
      </c>
      <c r="V22" s="12">
        <v>775</v>
      </c>
      <c r="W22" s="12">
        <v>32622</v>
      </c>
      <c r="X22" s="12">
        <v>16604</v>
      </c>
      <c r="Y22" s="12">
        <v>1862</v>
      </c>
      <c r="Z22" s="12">
        <v>3000</v>
      </c>
      <c r="AA22" s="12">
        <v>6387</v>
      </c>
      <c r="AB22" s="13">
        <f t="shared" si="1"/>
        <v>168138</v>
      </c>
      <c r="AC22" s="14">
        <f t="shared" si="2"/>
        <v>19635</v>
      </c>
      <c r="AD22" s="12">
        <v>4974714</v>
      </c>
      <c r="AE22" s="12">
        <v>50443</v>
      </c>
      <c r="AF22" s="12">
        <v>223154</v>
      </c>
      <c r="AG22" s="12">
        <v>5519</v>
      </c>
      <c r="AH22" s="30">
        <f t="shared" si="3"/>
        <v>5253830</v>
      </c>
      <c r="AI22" s="12">
        <v>13454</v>
      </c>
      <c r="AJ22" s="30">
        <f t="shared" si="4"/>
        <v>5240376</v>
      </c>
      <c r="AK22" s="92"/>
    </row>
    <row r="23" spans="1:37" ht="17.850000000000001" customHeight="1" x14ac:dyDescent="0.25">
      <c r="A23" s="5">
        <v>20</v>
      </c>
      <c r="B23" s="5" t="s">
        <v>40</v>
      </c>
      <c r="C23" s="5">
        <v>9687</v>
      </c>
      <c r="D23" s="6" t="s">
        <v>70</v>
      </c>
      <c r="E23" s="6"/>
      <c r="F23" s="11" t="s">
        <v>290</v>
      </c>
      <c r="G23" s="93">
        <v>50758</v>
      </c>
      <c r="H23" s="93"/>
      <c r="I23" s="93"/>
      <c r="J23" s="93">
        <v>149187</v>
      </c>
      <c r="K23" s="93">
        <v>0</v>
      </c>
      <c r="L23" s="93">
        <v>0</v>
      </c>
      <c r="M23" s="93">
        <v>0</v>
      </c>
      <c r="N23" s="93">
        <v>30693</v>
      </c>
      <c r="O23" s="93">
        <v>17272</v>
      </c>
      <c r="P23" s="93"/>
      <c r="Q23" s="93"/>
      <c r="R23" s="30">
        <f t="shared" si="0"/>
        <v>247910</v>
      </c>
      <c r="S23" s="93">
        <v>13127</v>
      </c>
      <c r="T23" s="93">
        <v>0</v>
      </c>
      <c r="U23" s="93">
        <v>284</v>
      </c>
      <c r="V23" s="93"/>
      <c r="W23" s="93">
        <v>178491</v>
      </c>
      <c r="X23" s="93">
        <v>26222</v>
      </c>
      <c r="Y23" s="93">
        <v>1920</v>
      </c>
      <c r="Z23" s="93">
        <v>0</v>
      </c>
      <c r="AA23" s="93"/>
      <c r="AB23" s="13">
        <f t="shared" si="1"/>
        <v>220044</v>
      </c>
      <c r="AC23" s="14">
        <f t="shared" si="2"/>
        <v>27866</v>
      </c>
      <c r="AD23" s="93">
        <v>3980000</v>
      </c>
      <c r="AE23" s="93">
        <v>126400</v>
      </c>
      <c r="AF23" s="93">
        <v>254507</v>
      </c>
      <c r="AG23" s="93">
        <v>3120</v>
      </c>
      <c r="AH23" s="30">
        <f t="shared" si="3"/>
        <v>4364027</v>
      </c>
      <c r="AI23" s="93">
        <v>69830</v>
      </c>
      <c r="AJ23" s="30">
        <f t="shared" si="4"/>
        <v>4294197</v>
      </c>
      <c r="AK23" s="92"/>
    </row>
    <row r="24" spans="1:37" ht="17.850000000000001" customHeight="1" x14ac:dyDescent="0.25">
      <c r="A24" s="5">
        <v>21</v>
      </c>
      <c r="B24" s="5" t="s">
        <v>40</v>
      </c>
      <c r="C24" s="5">
        <v>9692</v>
      </c>
      <c r="D24" s="6" t="s">
        <v>71</v>
      </c>
      <c r="E24" s="6"/>
      <c r="F24" s="11" t="s">
        <v>290</v>
      </c>
      <c r="G24" s="3">
        <v>76304</v>
      </c>
      <c r="H24" s="3">
        <v>100</v>
      </c>
      <c r="I24" s="3">
        <v>8594</v>
      </c>
      <c r="J24" s="12"/>
      <c r="K24" s="12"/>
      <c r="L24" s="12"/>
      <c r="M24" s="12"/>
      <c r="N24" s="12">
        <v>34644</v>
      </c>
      <c r="O24" s="12">
        <v>17507</v>
      </c>
      <c r="P24" s="12">
        <v>2468</v>
      </c>
      <c r="Q24" s="12"/>
      <c r="R24" s="30">
        <f t="shared" si="0"/>
        <v>139617</v>
      </c>
      <c r="S24" s="12">
        <v>50977</v>
      </c>
      <c r="T24" s="12">
        <v>18568</v>
      </c>
      <c r="U24" s="12">
        <v>7467</v>
      </c>
      <c r="V24" s="12">
        <v>13169</v>
      </c>
      <c r="W24" s="12">
        <v>32415</v>
      </c>
      <c r="X24" s="12">
        <v>15569</v>
      </c>
      <c r="Y24" s="12">
        <v>5320</v>
      </c>
      <c r="Z24" s="12">
        <v>2049</v>
      </c>
      <c r="AA24" s="12">
        <v>0</v>
      </c>
      <c r="AB24" s="13">
        <f t="shared" si="1"/>
        <v>145534</v>
      </c>
      <c r="AC24" s="14">
        <f t="shared" si="2"/>
        <v>-5917</v>
      </c>
      <c r="AD24" s="12">
        <v>3060000</v>
      </c>
      <c r="AE24" s="12">
        <v>50404</v>
      </c>
      <c r="AF24" s="12">
        <v>333700</v>
      </c>
      <c r="AG24" s="12">
        <v>1701</v>
      </c>
      <c r="AH24" s="30">
        <f t="shared" si="3"/>
        <v>3445805</v>
      </c>
      <c r="AI24" s="12">
        <v>2297</v>
      </c>
      <c r="AJ24" s="30">
        <f t="shared" si="4"/>
        <v>3443508</v>
      </c>
      <c r="AK24" s="92"/>
    </row>
    <row r="25" spans="1:37" ht="17.850000000000001" customHeight="1" x14ac:dyDescent="0.25">
      <c r="A25" s="5">
        <v>22</v>
      </c>
      <c r="B25" s="5" t="s">
        <v>40</v>
      </c>
      <c r="C25" s="5">
        <v>9648</v>
      </c>
      <c r="D25" s="6" t="s">
        <v>72</v>
      </c>
      <c r="E25" s="6"/>
      <c r="F25" s="11" t="s">
        <v>51</v>
      </c>
      <c r="G25" s="3">
        <v>18218</v>
      </c>
      <c r="H25" s="3">
        <v>0</v>
      </c>
      <c r="I25" s="3">
        <v>490</v>
      </c>
      <c r="J25" s="12">
        <v>0</v>
      </c>
      <c r="K25" s="12">
        <v>0</v>
      </c>
      <c r="L25" s="12">
        <v>0</v>
      </c>
      <c r="M25" s="12"/>
      <c r="N25" s="12">
        <v>92</v>
      </c>
      <c r="O25" s="12">
        <v>8525</v>
      </c>
      <c r="P25" s="12">
        <v>521</v>
      </c>
      <c r="Q25" s="12"/>
      <c r="R25" s="30">
        <f t="shared" si="0"/>
        <v>27846</v>
      </c>
      <c r="S25" s="12"/>
      <c r="T25" s="12"/>
      <c r="U25" s="12">
        <v>5200</v>
      </c>
      <c r="V25" s="12"/>
      <c r="W25" s="12">
        <v>5037</v>
      </c>
      <c r="X25" s="12">
        <v>945</v>
      </c>
      <c r="Y25" s="12">
        <v>790</v>
      </c>
      <c r="Z25" s="12">
        <v>400</v>
      </c>
      <c r="AA25" s="12">
        <v>3891</v>
      </c>
      <c r="AB25" s="13">
        <f t="shared" si="1"/>
        <v>16263</v>
      </c>
      <c r="AC25" s="14">
        <f t="shared" si="2"/>
        <v>11583</v>
      </c>
      <c r="AD25" s="12">
        <v>490783</v>
      </c>
      <c r="AE25" s="12"/>
      <c r="AF25" s="12">
        <v>563716</v>
      </c>
      <c r="AG25" s="12">
        <v>0</v>
      </c>
      <c r="AH25" s="30">
        <f t="shared" si="3"/>
        <v>1054499</v>
      </c>
      <c r="AI25" s="12"/>
      <c r="AJ25" s="30">
        <f t="shared" si="4"/>
        <v>1054499</v>
      </c>
      <c r="AK25" s="92"/>
    </row>
    <row r="26" spans="1:37" ht="17.850000000000001" customHeight="1" x14ac:dyDescent="0.25">
      <c r="A26" s="5">
        <v>23</v>
      </c>
      <c r="B26" s="5" t="s">
        <v>40</v>
      </c>
      <c r="C26" s="5">
        <v>9743</v>
      </c>
      <c r="D26" s="6" t="s">
        <v>73</v>
      </c>
      <c r="E26" s="6"/>
      <c r="F26" s="11" t="s">
        <v>290</v>
      </c>
      <c r="G26" s="3">
        <v>45765</v>
      </c>
      <c r="H26" s="3"/>
      <c r="I26" s="3">
        <v>200</v>
      </c>
      <c r="J26" s="12"/>
      <c r="K26" s="12"/>
      <c r="L26" s="12"/>
      <c r="M26" s="12"/>
      <c r="N26" s="12">
        <v>28940</v>
      </c>
      <c r="O26" s="12">
        <v>14531</v>
      </c>
      <c r="P26" s="12">
        <v>3210</v>
      </c>
      <c r="Q26" s="12">
        <v>405</v>
      </c>
      <c r="R26" s="30">
        <f t="shared" si="0"/>
        <v>93051</v>
      </c>
      <c r="S26" s="12"/>
      <c r="T26" s="12"/>
      <c r="U26" s="12">
        <v>12825</v>
      </c>
      <c r="V26" s="12">
        <v>4025</v>
      </c>
      <c r="W26" s="12">
        <v>30383</v>
      </c>
      <c r="X26" s="12">
        <v>12496</v>
      </c>
      <c r="Y26" s="12"/>
      <c r="Z26" s="12">
        <v>200</v>
      </c>
      <c r="AA26" s="12">
        <v>332</v>
      </c>
      <c r="AB26" s="13">
        <f t="shared" si="1"/>
        <v>60261</v>
      </c>
      <c r="AC26" s="14">
        <f t="shared" si="2"/>
        <v>32790</v>
      </c>
      <c r="AD26" s="12">
        <v>2020000</v>
      </c>
      <c r="AE26" s="12">
        <v>94143</v>
      </c>
      <c r="AF26" s="12">
        <v>330969</v>
      </c>
      <c r="AG26" s="12"/>
      <c r="AH26" s="30">
        <f t="shared" si="3"/>
        <v>2445112</v>
      </c>
      <c r="AI26" s="12">
        <v>1382</v>
      </c>
      <c r="AJ26" s="30">
        <f t="shared" si="4"/>
        <v>2443730</v>
      </c>
      <c r="AK26" s="92"/>
    </row>
    <row r="27" spans="1:37" ht="17.850000000000001" customHeight="1" x14ac:dyDescent="0.25">
      <c r="A27" s="5">
        <v>24</v>
      </c>
      <c r="B27" s="5" t="s">
        <v>40</v>
      </c>
      <c r="C27" s="5">
        <v>18929</v>
      </c>
      <c r="D27" s="6" t="s">
        <v>74</v>
      </c>
      <c r="E27" s="6"/>
      <c r="F27" s="11" t="s">
        <v>290</v>
      </c>
      <c r="G27" s="3">
        <v>145781</v>
      </c>
      <c r="H27" s="3"/>
      <c r="I27" s="3"/>
      <c r="J27" s="12"/>
      <c r="K27" s="12">
        <v>29526</v>
      </c>
      <c r="L27" s="12"/>
      <c r="M27" s="12"/>
      <c r="N27" s="12">
        <v>112800</v>
      </c>
      <c r="O27" s="12">
        <v>47494</v>
      </c>
      <c r="P27" s="12">
        <v>24059</v>
      </c>
      <c r="Q27" s="12"/>
      <c r="R27" s="30">
        <f t="shared" si="0"/>
        <v>359660</v>
      </c>
      <c r="S27" s="12">
        <v>64794</v>
      </c>
      <c r="T27" s="12">
        <v>17550</v>
      </c>
      <c r="U27" s="12">
        <v>16224</v>
      </c>
      <c r="V27" s="12">
        <v>98396</v>
      </c>
      <c r="W27" s="12">
        <v>278154</v>
      </c>
      <c r="X27" s="12">
        <v>53137</v>
      </c>
      <c r="Y27" s="12"/>
      <c r="Z27" s="12"/>
      <c r="AA27" s="12">
        <v>9452</v>
      </c>
      <c r="AB27" s="13">
        <f t="shared" si="1"/>
        <v>537707</v>
      </c>
      <c r="AC27" s="14">
        <f t="shared" si="2"/>
        <v>-178047</v>
      </c>
      <c r="AD27" s="12">
        <v>8836255</v>
      </c>
      <c r="AE27" s="12">
        <v>50853</v>
      </c>
      <c r="AF27" s="12">
        <v>1076275</v>
      </c>
      <c r="AG27" s="12">
        <v>13402</v>
      </c>
      <c r="AH27" s="30">
        <f t="shared" si="3"/>
        <v>9976785</v>
      </c>
      <c r="AI27" s="12">
        <v>25494</v>
      </c>
      <c r="AJ27" s="30">
        <f t="shared" si="4"/>
        <v>9951291</v>
      </c>
      <c r="AK27" s="92"/>
    </row>
    <row r="28" spans="1:37" ht="17.850000000000001" customHeight="1" x14ac:dyDescent="0.25">
      <c r="A28" s="5">
        <v>25</v>
      </c>
      <c r="B28" s="5" t="s">
        <v>40</v>
      </c>
      <c r="C28" s="5">
        <v>16724</v>
      </c>
      <c r="D28" s="6" t="s">
        <v>75</v>
      </c>
      <c r="E28" s="6"/>
      <c r="F28" s="11" t="s">
        <v>290</v>
      </c>
      <c r="G28" s="3">
        <v>173312</v>
      </c>
      <c r="H28" s="3">
        <v>361</v>
      </c>
      <c r="I28" s="3">
        <v>19700</v>
      </c>
      <c r="J28" s="12"/>
      <c r="K28" s="12">
        <v>31049</v>
      </c>
      <c r="L28" s="12">
        <v>16300</v>
      </c>
      <c r="M28" s="12"/>
      <c r="N28" s="12">
        <v>67248</v>
      </c>
      <c r="O28" s="12">
        <v>144761</v>
      </c>
      <c r="P28" s="12">
        <v>8817</v>
      </c>
      <c r="Q28" s="12">
        <v>314</v>
      </c>
      <c r="R28" s="30">
        <f t="shared" si="0"/>
        <v>461862</v>
      </c>
      <c r="S28" s="12">
        <v>126052</v>
      </c>
      <c r="T28" s="12">
        <v>38610</v>
      </c>
      <c r="U28" s="12">
        <v>11028</v>
      </c>
      <c r="V28" s="12">
        <v>62023</v>
      </c>
      <c r="W28" s="12">
        <v>73943</v>
      </c>
      <c r="X28" s="12">
        <v>56486</v>
      </c>
      <c r="Y28" s="12">
        <v>6403</v>
      </c>
      <c r="Z28" s="12">
        <v>1543</v>
      </c>
      <c r="AA28" s="12">
        <v>509</v>
      </c>
      <c r="AB28" s="13">
        <f t="shared" si="1"/>
        <v>376597</v>
      </c>
      <c r="AC28" s="14">
        <f t="shared" si="2"/>
        <v>85265</v>
      </c>
      <c r="AD28" s="12">
        <v>3767141</v>
      </c>
      <c r="AE28" s="12">
        <v>19865</v>
      </c>
      <c r="AF28" s="12">
        <v>2743511</v>
      </c>
      <c r="AG28" s="12">
        <v>10087</v>
      </c>
      <c r="AH28" s="30">
        <f t="shared" si="3"/>
        <v>6540604</v>
      </c>
      <c r="AI28" s="12">
        <v>8723</v>
      </c>
      <c r="AJ28" s="30">
        <f t="shared" si="4"/>
        <v>6531881</v>
      </c>
      <c r="AK28" s="92"/>
    </row>
    <row r="29" spans="1:37" ht="17.850000000000001" customHeight="1" x14ac:dyDescent="0.25">
      <c r="A29" s="5">
        <v>26</v>
      </c>
      <c r="B29" s="5" t="s">
        <v>40</v>
      </c>
      <c r="C29" s="33">
        <v>20282</v>
      </c>
      <c r="D29" s="6" t="s">
        <v>291</v>
      </c>
      <c r="E29" s="6"/>
      <c r="F29" s="11" t="s">
        <v>290</v>
      </c>
      <c r="G29" s="3">
        <v>23006</v>
      </c>
      <c r="H29" s="3"/>
      <c r="I29" s="94"/>
      <c r="J29" s="95"/>
      <c r="K29" s="3"/>
      <c r="L29" s="3"/>
      <c r="M29" s="3"/>
      <c r="N29" s="3">
        <v>1957</v>
      </c>
      <c r="O29" s="3">
        <v>1213</v>
      </c>
      <c r="P29" s="3"/>
      <c r="Q29" s="3"/>
      <c r="R29" s="30">
        <f t="shared" si="0"/>
        <v>26176</v>
      </c>
      <c r="S29" s="96">
        <v>1885</v>
      </c>
      <c r="T29" s="3"/>
      <c r="U29" s="3"/>
      <c r="V29" s="3"/>
      <c r="W29" s="3">
        <v>6601</v>
      </c>
      <c r="X29" s="3">
        <v>3327</v>
      </c>
      <c r="Y29" s="3">
        <v>500</v>
      </c>
      <c r="Z29" s="3"/>
      <c r="AA29" s="3"/>
      <c r="AB29" s="13">
        <f t="shared" si="1"/>
        <v>12313</v>
      </c>
      <c r="AC29" s="14">
        <f t="shared" si="2"/>
        <v>13863</v>
      </c>
      <c r="AD29" s="3">
        <v>566000</v>
      </c>
      <c r="AE29" s="3"/>
      <c r="AF29" s="3">
        <v>150562</v>
      </c>
      <c r="AG29" s="3">
        <v>800</v>
      </c>
      <c r="AH29" s="30">
        <f t="shared" si="3"/>
        <v>717362</v>
      </c>
      <c r="AI29" s="3">
        <v>716977</v>
      </c>
      <c r="AJ29" s="30">
        <f t="shared" si="4"/>
        <v>385</v>
      </c>
      <c r="AK29" s="92"/>
    </row>
    <row r="30" spans="1:37" ht="17.850000000000001" customHeight="1" x14ac:dyDescent="0.25">
      <c r="A30" s="5">
        <v>27</v>
      </c>
      <c r="B30" s="5" t="s">
        <v>40</v>
      </c>
      <c r="C30" s="5">
        <v>9696</v>
      </c>
      <c r="D30" s="6" t="s">
        <v>76</v>
      </c>
      <c r="E30" s="6"/>
      <c r="F30" s="11" t="s">
        <v>290</v>
      </c>
      <c r="G30" s="3">
        <v>28309</v>
      </c>
      <c r="H30" s="3"/>
      <c r="I30" s="3"/>
      <c r="J30" s="12"/>
      <c r="K30" s="12">
        <v>0</v>
      </c>
      <c r="L30" s="12">
        <v>0</v>
      </c>
      <c r="M30" s="12"/>
      <c r="N30" s="12">
        <v>3175</v>
      </c>
      <c r="O30" s="12">
        <v>16205</v>
      </c>
      <c r="P30" s="12"/>
      <c r="Q30" s="12">
        <v>2698</v>
      </c>
      <c r="R30" s="30">
        <f t="shared" si="0"/>
        <v>50387</v>
      </c>
      <c r="S30" s="12">
        <v>22600</v>
      </c>
      <c r="T30" s="12">
        <v>0</v>
      </c>
      <c r="U30" s="12"/>
      <c r="V30" s="12">
        <v>0</v>
      </c>
      <c r="W30" s="12">
        <v>5681</v>
      </c>
      <c r="X30" s="12">
        <v>1988</v>
      </c>
      <c r="Y30" s="12"/>
      <c r="Z30" s="12">
        <v>600</v>
      </c>
      <c r="AA30" s="12"/>
      <c r="AB30" s="13">
        <f t="shared" si="1"/>
        <v>30869</v>
      </c>
      <c r="AC30" s="14">
        <f t="shared" si="2"/>
        <v>19518</v>
      </c>
      <c r="AD30" s="12">
        <v>289000</v>
      </c>
      <c r="AE30" s="12">
        <v>13000</v>
      </c>
      <c r="AF30" s="12">
        <v>376880</v>
      </c>
      <c r="AG30" s="12">
        <v>0</v>
      </c>
      <c r="AH30" s="30">
        <f t="shared" si="3"/>
        <v>678880</v>
      </c>
      <c r="AI30" s="12">
        <v>0</v>
      </c>
      <c r="AJ30" s="30">
        <f t="shared" si="4"/>
        <v>678880</v>
      </c>
      <c r="AK30" s="92"/>
    </row>
    <row r="31" spans="1:37" ht="17.850000000000001" customHeight="1" x14ac:dyDescent="0.25">
      <c r="A31" s="5">
        <v>28</v>
      </c>
      <c r="B31" s="5" t="s">
        <v>40</v>
      </c>
      <c r="C31" s="5">
        <v>9750</v>
      </c>
      <c r="D31" s="6" t="s">
        <v>77</v>
      </c>
      <c r="E31" s="6"/>
      <c r="F31" s="11" t="s">
        <v>290</v>
      </c>
      <c r="G31" s="3">
        <v>93720</v>
      </c>
      <c r="H31" s="3"/>
      <c r="I31" s="3"/>
      <c r="J31" s="12"/>
      <c r="K31" s="12">
        <v>1150</v>
      </c>
      <c r="L31" s="12">
        <v>1000</v>
      </c>
      <c r="M31" s="12"/>
      <c r="N31" s="12">
        <v>913</v>
      </c>
      <c r="O31" s="12">
        <v>20522</v>
      </c>
      <c r="P31" s="12">
        <v>8404</v>
      </c>
      <c r="Q31" s="12">
        <v>300</v>
      </c>
      <c r="R31" s="30">
        <f t="shared" si="0"/>
        <v>126009</v>
      </c>
      <c r="S31" s="12"/>
      <c r="T31" s="12"/>
      <c r="U31" s="12">
        <v>35352</v>
      </c>
      <c r="V31" s="12">
        <v>9311</v>
      </c>
      <c r="W31" s="12">
        <v>31468</v>
      </c>
      <c r="X31" s="12">
        <v>17561</v>
      </c>
      <c r="Y31" s="12">
        <v>70</v>
      </c>
      <c r="Z31" s="12">
        <v>1630</v>
      </c>
      <c r="AA31" s="12">
        <v>6503</v>
      </c>
      <c r="AB31" s="13">
        <f t="shared" si="1"/>
        <v>101895</v>
      </c>
      <c r="AC31" s="14">
        <f t="shared" si="2"/>
        <v>24114</v>
      </c>
      <c r="AD31" s="12">
        <v>725000</v>
      </c>
      <c r="AE31" s="12">
        <v>20681</v>
      </c>
      <c r="AF31" s="12">
        <v>463476</v>
      </c>
      <c r="AG31" s="12">
        <v>1761</v>
      </c>
      <c r="AH31" s="30">
        <f t="shared" si="3"/>
        <v>1210918</v>
      </c>
      <c r="AI31" s="12"/>
      <c r="AJ31" s="30">
        <f t="shared" si="4"/>
        <v>1210918</v>
      </c>
      <c r="AK31" s="92"/>
    </row>
    <row r="32" spans="1:37" s="40" customFormat="1" ht="15.75" x14ac:dyDescent="0.25">
      <c r="A32" s="36"/>
      <c r="B32" s="36"/>
      <c r="C32" s="37"/>
      <c r="D32" s="38" t="s">
        <v>301</v>
      </c>
      <c r="E32" s="38"/>
      <c r="F32" s="36"/>
      <c r="G32" s="39">
        <f>SUBTOTAL(109,G4:G31)</f>
        <v>4522871</v>
      </c>
      <c r="H32" s="39">
        <f t="shared" ref="H32:Q32" si="5">SUBTOTAL(109,H4:H31)</f>
        <v>44580</v>
      </c>
      <c r="I32" s="39">
        <f t="shared" si="5"/>
        <v>225497</v>
      </c>
      <c r="J32" s="39">
        <f t="shared" si="5"/>
        <v>2090565</v>
      </c>
      <c r="K32" s="39">
        <f t="shared" si="5"/>
        <v>311884</v>
      </c>
      <c r="L32" s="39">
        <f t="shared" si="5"/>
        <v>75786</v>
      </c>
      <c r="M32" s="39">
        <f t="shared" si="5"/>
        <v>689337</v>
      </c>
      <c r="N32" s="39">
        <f t="shared" si="5"/>
        <v>1284834</v>
      </c>
      <c r="O32" s="39">
        <f t="shared" si="5"/>
        <v>692209</v>
      </c>
      <c r="P32" s="39">
        <f t="shared" si="5"/>
        <v>434048</v>
      </c>
      <c r="Q32" s="39">
        <f t="shared" si="5"/>
        <v>38979</v>
      </c>
      <c r="R32" s="44">
        <f>SUBTOTAL(109,R4:R31)</f>
        <v>10410590</v>
      </c>
      <c r="S32" s="39">
        <f>SUBTOTAL(109,S4:S31)</f>
        <v>1424074</v>
      </c>
      <c r="T32" s="39">
        <f t="shared" ref="T32:AA32" si="6">SUBTOTAL(109,T4:T31)</f>
        <v>380092</v>
      </c>
      <c r="U32" s="39">
        <f t="shared" si="6"/>
        <v>234815</v>
      </c>
      <c r="V32" s="39">
        <f t="shared" si="6"/>
        <v>1411504</v>
      </c>
      <c r="W32" s="39">
        <f t="shared" si="6"/>
        <v>1971150</v>
      </c>
      <c r="X32" s="39">
        <f t="shared" si="6"/>
        <v>810884</v>
      </c>
      <c r="Y32" s="39">
        <f t="shared" si="6"/>
        <v>488857</v>
      </c>
      <c r="Z32" s="39">
        <f t="shared" si="6"/>
        <v>125772</v>
      </c>
      <c r="AA32" s="39">
        <f t="shared" si="6"/>
        <v>649144</v>
      </c>
      <c r="AB32" s="39">
        <f>SUBTOTAL(109,AB4:AB31)</f>
        <v>7496292</v>
      </c>
      <c r="AC32" s="39">
        <f>SUBTOTAL(109,AC4:AC31)</f>
        <v>2914298</v>
      </c>
      <c r="AD32" s="39">
        <f>SUBTOTAL(109,AD4:AD31)</f>
        <v>101513161</v>
      </c>
      <c r="AE32" s="39">
        <f t="shared" ref="AE32:AG32" si="7">SUBTOTAL(109,AE4:AE31)</f>
        <v>6123223</v>
      </c>
      <c r="AF32" s="39">
        <f t="shared" si="7"/>
        <v>16949160</v>
      </c>
      <c r="AG32" s="39">
        <f t="shared" si="7"/>
        <v>445828</v>
      </c>
      <c r="AH32" s="44">
        <f>SUBTOTAL(109,AH4:AH31)</f>
        <v>125031372</v>
      </c>
      <c r="AI32" s="39">
        <f>SUBTOTAL(109,AI4:AI31)</f>
        <v>8592948</v>
      </c>
      <c r="AJ32" s="44">
        <f>SUBTOTAL(109,AJ4:AJ31)</f>
        <v>116438424</v>
      </c>
      <c r="AK32" s="92"/>
    </row>
    <row r="33" spans="1:37" s="40" customFormat="1" ht="15.75" x14ac:dyDescent="0.25">
      <c r="A33" s="41"/>
      <c r="B33" s="41"/>
      <c r="C33" s="42"/>
      <c r="D33" s="38" t="s">
        <v>288</v>
      </c>
      <c r="E33" s="43"/>
      <c r="F33" s="41"/>
      <c r="G33" s="39">
        <v>4397865</v>
      </c>
      <c r="H33" s="39">
        <v>84038</v>
      </c>
      <c r="I33" s="39">
        <v>226314</v>
      </c>
      <c r="J33" s="39">
        <v>1947011</v>
      </c>
      <c r="K33" s="39">
        <v>377319</v>
      </c>
      <c r="L33" s="39">
        <v>675907</v>
      </c>
      <c r="M33" s="39">
        <v>0</v>
      </c>
      <c r="N33" s="39">
        <v>1199306</v>
      </c>
      <c r="O33" s="39">
        <v>721298</v>
      </c>
      <c r="P33" s="39">
        <v>416370</v>
      </c>
      <c r="Q33" s="39">
        <v>49394</v>
      </c>
      <c r="R33" s="44">
        <v>10094822</v>
      </c>
      <c r="S33" s="46">
        <v>1533288</v>
      </c>
      <c r="T33" s="39">
        <v>360508</v>
      </c>
      <c r="U33" s="39">
        <v>176446</v>
      </c>
      <c r="V33" s="39">
        <v>1360178</v>
      </c>
      <c r="W33" s="39">
        <v>1913793</v>
      </c>
      <c r="X33" s="39">
        <v>813387</v>
      </c>
      <c r="Y33" s="39">
        <v>500005</v>
      </c>
      <c r="Z33" s="39">
        <v>133918</v>
      </c>
      <c r="AA33" s="39">
        <v>632277</v>
      </c>
      <c r="AB33" s="39">
        <v>7423800</v>
      </c>
      <c r="AC33" s="39">
        <v>2671022</v>
      </c>
      <c r="AD33" s="39">
        <v>93060853</v>
      </c>
      <c r="AE33" s="39">
        <v>8624680</v>
      </c>
      <c r="AF33" s="39">
        <v>18593770</v>
      </c>
      <c r="AG33" s="39">
        <v>91569</v>
      </c>
      <c r="AH33" s="44">
        <v>120370872</v>
      </c>
      <c r="AI33" s="39">
        <v>8463535</v>
      </c>
      <c r="AJ33" s="44">
        <v>111907337</v>
      </c>
      <c r="AK33" s="92"/>
    </row>
    <row r="34" spans="1:37" s="40" customFormat="1" ht="15.75" x14ac:dyDescent="0.25">
      <c r="A34" s="41"/>
      <c r="B34" s="41"/>
      <c r="C34" s="42"/>
      <c r="D34" s="38" t="s">
        <v>298</v>
      </c>
      <c r="E34" s="43"/>
      <c r="F34" s="41"/>
      <c r="G34" s="47">
        <f t="shared" ref="G34:L34" si="8">G32/G33</f>
        <v>1.0284242467651918</v>
      </c>
      <c r="H34" s="47">
        <f t="shared" si="8"/>
        <v>0.53047430924105765</v>
      </c>
      <c r="I34" s="47">
        <f t="shared" si="8"/>
        <v>0.99638997145558827</v>
      </c>
      <c r="J34" s="47">
        <f t="shared" si="8"/>
        <v>1.0737304514458317</v>
      </c>
      <c r="K34" s="47">
        <f t="shared" si="8"/>
        <v>0.82657910150297231</v>
      </c>
      <c r="L34" s="47">
        <f t="shared" si="8"/>
        <v>0.11212489292165934</v>
      </c>
      <c r="M34" s="47"/>
      <c r="N34" s="47">
        <f t="shared" ref="N34:AJ34" si="9">N32/N33</f>
        <v>1.0713145769303247</v>
      </c>
      <c r="O34" s="47">
        <f t="shared" si="9"/>
        <v>0.95967131476865319</v>
      </c>
      <c r="P34" s="47">
        <f t="shared" si="9"/>
        <v>1.0424574296899392</v>
      </c>
      <c r="Q34" s="47">
        <f t="shared" si="9"/>
        <v>0.78914443049763128</v>
      </c>
      <c r="R34" s="48">
        <f t="shared" si="9"/>
        <v>1.0312801949355819</v>
      </c>
      <c r="S34" s="47">
        <f t="shared" si="9"/>
        <v>0.92877137237100926</v>
      </c>
      <c r="T34" s="47">
        <f t="shared" si="9"/>
        <v>1.0543233437260755</v>
      </c>
      <c r="U34" s="47">
        <f t="shared" si="9"/>
        <v>1.3308037586570396</v>
      </c>
      <c r="V34" s="47">
        <f t="shared" si="9"/>
        <v>1.0377347670672514</v>
      </c>
      <c r="W34" s="47">
        <f t="shared" si="9"/>
        <v>1.029970325944342</v>
      </c>
      <c r="X34" s="47">
        <f t="shared" si="9"/>
        <v>0.99692274403205361</v>
      </c>
      <c r="Y34" s="47">
        <f t="shared" si="9"/>
        <v>0.97770422295777037</v>
      </c>
      <c r="Z34" s="47">
        <f t="shared" si="9"/>
        <v>0.93917173195537573</v>
      </c>
      <c r="AA34" s="47">
        <f t="shared" si="9"/>
        <v>1.0266765990222639</v>
      </c>
      <c r="AB34" s="47">
        <f t="shared" si="9"/>
        <v>1.0097648104744201</v>
      </c>
      <c r="AC34" s="47">
        <f t="shared" si="9"/>
        <v>1.0910797440080988</v>
      </c>
      <c r="AD34" s="47">
        <f t="shared" si="9"/>
        <v>1.0908256020391303</v>
      </c>
      <c r="AE34" s="47">
        <f t="shared" si="9"/>
        <v>0.70996523929003741</v>
      </c>
      <c r="AF34" s="47">
        <f t="shared" si="9"/>
        <v>0.91155048169359953</v>
      </c>
      <c r="AG34" s="47">
        <f t="shared" si="9"/>
        <v>4.8687656302897269</v>
      </c>
      <c r="AH34" s="48">
        <f t="shared" si="9"/>
        <v>1.0387178386478748</v>
      </c>
      <c r="AI34" s="47">
        <f t="shared" si="9"/>
        <v>1.0152906557366397</v>
      </c>
      <c r="AJ34" s="48">
        <f t="shared" si="9"/>
        <v>1.0404896329540931</v>
      </c>
      <c r="AK34" s="92"/>
    </row>
    <row r="35" spans="1:37" x14ac:dyDescent="0.25">
      <c r="A35" s="15"/>
      <c r="B35" s="15"/>
      <c r="C35" s="16"/>
      <c r="D35" s="17"/>
      <c r="E35" s="17"/>
      <c r="F35" s="15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</row>
    <row r="36" spans="1:37" x14ac:dyDescent="0.25">
      <c r="A36" s="15"/>
      <c r="B36" s="15"/>
      <c r="C36" s="16"/>
      <c r="D36" s="17"/>
      <c r="E36" s="17"/>
      <c r="F36" s="15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</row>
    <row r="38" spans="1:37" x14ac:dyDescent="0.25">
      <c r="F38" s="20">
        <f>COUNTIF(F4:F31,"Y")</f>
        <v>19</v>
      </c>
    </row>
    <row r="39" spans="1:37" x14ac:dyDescent="0.25">
      <c r="A39" s="21" t="s">
        <v>78</v>
      </c>
      <c r="B39" s="22"/>
    </row>
    <row r="40" spans="1:37" x14ac:dyDescent="0.25">
      <c r="A40" s="23" t="s">
        <v>79</v>
      </c>
      <c r="B40" s="24">
        <f>COUNT(tblAlpine[[#All],[Ref]])</f>
        <v>28</v>
      </c>
    </row>
    <row r="41" spans="1:37" x14ac:dyDescent="0.25">
      <c r="A41" s="25" t="s">
        <v>80</v>
      </c>
      <c r="B41" s="26">
        <f>COUNTIF(tblAlpine[[#All],[2025 Statistics Returned (Y/N)]],"Y")</f>
        <v>19</v>
      </c>
    </row>
  </sheetData>
  <mergeCells count="3">
    <mergeCell ref="G1:R1"/>
    <mergeCell ref="S1:AB1"/>
    <mergeCell ref="AD1:AJ1"/>
  </mergeCells>
  <phoneticPr fontId="9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BA6F-E6AB-4D6A-94F7-C5DF2AAEE300}">
  <sheetPr>
    <tabColor rgb="FFFF0000"/>
  </sheetPr>
  <dimension ref="A1:AJ57"/>
  <sheetViews>
    <sheetView tabSelected="1" zoomScale="115" zoomScaleNormal="115" workbookViewId="0">
      <pane xSplit="5" ySplit="3" topLeftCell="F31" activePane="bottomRight" state="frozen"/>
      <selection pane="topRight" activeCell="F1" sqref="F1"/>
      <selection pane="bottomLeft" activeCell="A4" sqref="A4"/>
      <selection pane="bottomRight" activeCell="E46" sqref="E46"/>
    </sheetView>
  </sheetViews>
  <sheetFormatPr defaultColWidth="12.42578125" defaultRowHeight="15" x14ac:dyDescent="0.25"/>
  <cols>
    <col min="2" max="2" width="13.5703125" customWidth="1"/>
    <col min="4" max="4" width="54.42578125" bestFit="1" customWidth="1"/>
    <col min="5" max="5" width="17" bestFit="1" customWidth="1"/>
    <col min="6" max="36" width="15.5703125" customWidth="1"/>
  </cols>
  <sheetData>
    <row r="1" spans="1:36" s="28" customFormat="1" ht="23.25" x14ac:dyDescent="0.35">
      <c r="A1" s="4" t="s">
        <v>304</v>
      </c>
      <c r="G1" s="128" t="s">
        <v>2</v>
      </c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 t="s">
        <v>3</v>
      </c>
      <c r="T1" s="129"/>
      <c r="U1" s="129"/>
      <c r="V1" s="129"/>
      <c r="W1" s="129"/>
      <c r="X1" s="129"/>
      <c r="Y1" s="129"/>
      <c r="Z1" s="129"/>
      <c r="AA1" s="129"/>
      <c r="AB1" s="129"/>
      <c r="AC1" s="29" t="s">
        <v>4</v>
      </c>
      <c r="AD1" s="128" t="s">
        <v>5</v>
      </c>
      <c r="AE1" s="128"/>
      <c r="AF1" s="128"/>
      <c r="AG1" s="128"/>
      <c r="AH1" s="128"/>
      <c r="AI1" s="128"/>
      <c r="AJ1" s="128"/>
    </row>
    <row r="2" spans="1:36" ht="17.850000000000001" customHeight="1" x14ac:dyDescent="0.25"/>
    <row r="3" spans="1:36" ht="62.1" customHeight="1" x14ac:dyDescent="0.25">
      <c r="A3" s="1" t="s">
        <v>6</v>
      </c>
      <c r="B3" s="1" t="s">
        <v>7</v>
      </c>
      <c r="C3" s="1" t="s">
        <v>47</v>
      </c>
      <c r="D3" s="1" t="s">
        <v>48</v>
      </c>
      <c r="E3" s="1" t="s">
        <v>49</v>
      </c>
      <c r="F3" s="8" t="s">
        <v>302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56" t="s">
        <v>296</v>
      </c>
      <c r="N3" s="2" t="s">
        <v>17</v>
      </c>
      <c r="O3" s="2" t="s">
        <v>18</v>
      </c>
      <c r="P3" s="2" t="s">
        <v>19</v>
      </c>
      <c r="Q3" s="2" t="s">
        <v>20</v>
      </c>
      <c r="R3" s="9" t="s">
        <v>21</v>
      </c>
      <c r="S3" s="2" t="s">
        <v>22</v>
      </c>
      <c r="T3" s="2" t="s">
        <v>23</v>
      </c>
      <c r="U3" s="2" t="s">
        <v>24</v>
      </c>
      <c r="V3" s="2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30</v>
      </c>
      <c r="AB3" s="10" t="s">
        <v>31</v>
      </c>
      <c r="AC3" s="10" t="s">
        <v>32</v>
      </c>
      <c r="AD3" s="2" t="s">
        <v>33</v>
      </c>
      <c r="AE3" s="2" t="s">
        <v>34</v>
      </c>
      <c r="AF3" s="2" t="s">
        <v>35</v>
      </c>
      <c r="AG3" s="2" t="s">
        <v>36</v>
      </c>
      <c r="AH3" s="9" t="s">
        <v>37</v>
      </c>
      <c r="AI3" s="2" t="s">
        <v>38</v>
      </c>
      <c r="AJ3" s="9" t="s">
        <v>39</v>
      </c>
    </row>
    <row r="4" spans="1:36" ht="17.850000000000001" customHeight="1" x14ac:dyDescent="0.25">
      <c r="A4" s="5">
        <v>1</v>
      </c>
      <c r="B4" s="5" t="s">
        <v>41</v>
      </c>
      <c r="C4" s="5">
        <v>9521</v>
      </c>
      <c r="D4" s="6" t="s">
        <v>81</v>
      </c>
      <c r="E4" s="6"/>
      <c r="F4" s="5" t="s">
        <v>290</v>
      </c>
      <c r="G4" s="3">
        <v>140815</v>
      </c>
      <c r="H4" s="3"/>
      <c r="I4" s="3"/>
      <c r="J4" s="3"/>
      <c r="K4" s="3"/>
      <c r="L4" s="3"/>
      <c r="M4" s="3"/>
      <c r="N4" s="3">
        <v>9554</v>
      </c>
      <c r="O4" s="3">
        <v>3206</v>
      </c>
      <c r="P4" s="3">
        <v>896</v>
      </c>
      <c r="Q4" s="3"/>
      <c r="R4" s="30">
        <f t="shared" ref="R4:R22" si="0">SUM(G4:Q4)</f>
        <v>154471</v>
      </c>
      <c r="S4" s="12">
        <v>74900</v>
      </c>
      <c r="T4" s="12">
        <v>9995</v>
      </c>
      <c r="U4" s="12">
        <v>7550</v>
      </c>
      <c r="V4" s="12">
        <v>106</v>
      </c>
      <c r="W4" s="12">
        <v>20371</v>
      </c>
      <c r="X4" s="12">
        <v>22695</v>
      </c>
      <c r="Y4" s="12">
        <v>12528</v>
      </c>
      <c r="Z4" s="12"/>
      <c r="AA4" s="12">
        <v>2867</v>
      </c>
      <c r="AB4" s="13">
        <f t="shared" ref="AB4:AB46" si="1">SUM(S4:AA4)</f>
        <v>151012</v>
      </c>
      <c r="AC4" s="14">
        <f t="shared" ref="AC4:AC47" si="2">R4-AB4</f>
        <v>3459</v>
      </c>
      <c r="AD4" s="12"/>
      <c r="AE4" s="12">
        <v>10092</v>
      </c>
      <c r="AF4" s="12">
        <v>163485</v>
      </c>
      <c r="AG4" s="12">
        <v>200</v>
      </c>
      <c r="AH4" s="30">
        <f t="shared" ref="AH4:AH46" si="3">SUM(AD4:AG4)</f>
        <v>173777</v>
      </c>
      <c r="AI4" s="12">
        <v>1734</v>
      </c>
      <c r="AJ4" s="30">
        <f t="shared" ref="AJ4:AJ46" si="4">+AH4-AI4</f>
        <v>172043</v>
      </c>
    </row>
    <row r="5" spans="1:36" ht="17.850000000000001" customHeight="1" x14ac:dyDescent="0.25">
      <c r="A5" s="5">
        <f t="shared" ref="A5:A47" si="5">A4+1</f>
        <v>2</v>
      </c>
      <c r="B5" s="5" t="s">
        <v>41</v>
      </c>
      <c r="C5" s="5">
        <v>9561</v>
      </c>
      <c r="D5" s="6" t="s">
        <v>82</v>
      </c>
      <c r="E5" s="6"/>
      <c r="F5" s="5" t="s">
        <v>290</v>
      </c>
      <c r="G5" s="3">
        <v>32743</v>
      </c>
      <c r="H5" s="3"/>
      <c r="I5" s="3">
        <v>0</v>
      </c>
      <c r="J5" s="3">
        <v>0</v>
      </c>
      <c r="K5" s="3"/>
      <c r="L5" s="3">
        <v>0</v>
      </c>
      <c r="M5" s="3"/>
      <c r="N5" s="3">
        <v>21917</v>
      </c>
      <c r="O5" s="3">
        <v>19685</v>
      </c>
      <c r="P5" s="3"/>
      <c r="Q5" s="3">
        <v>3869</v>
      </c>
      <c r="R5" s="30">
        <f t="shared" si="0"/>
        <v>78214</v>
      </c>
      <c r="S5" s="12"/>
      <c r="T5" s="12">
        <v>0</v>
      </c>
      <c r="U5" s="12"/>
      <c r="V5" s="12">
        <v>3310</v>
      </c>
      <c r="W5" s="12">
        <v>21067</v>
      </c>
      <c r="X5" s="12">
        <v>9589</v>
      </c>
      <c r="Y5" s="12">
        <v>120</v>
      </c>
      <c r="Z5" s="12">
        <v>0</v>
      </c>
      <c r="AA5" s="12">
        <v>18000</v>
      </c>
      <c r="AB5" s="13">
        <f t="shared" si="1"/>
        <v>52086</v>
      </c>
      <c r="AC5" s="14">
        <f t="shared" si="2"/>
        <v>26128</v>
      </c>
      <c r="AD5" s="12">
        <v>3287025</v>
      </c>
      <c r="AE5" s="12">
        <v>95678</v>
      </c>
      <c r="AF5" s="12">
        <v>453092</v>
      </c>
      <c r="AG5" s="12"/>
      <c r="AH5" s="30">
        <f t="shared" si="3"/>
        <v>3835795</v>
      </c>
      <c r="AI5" s="12">
        <v>0</v>
      </c>
      <c r="AJ5" s="30">
        <f t="shared" si="4"/>
        <v>3835795</v>
      </c>
    </row>
    <row r="6" spans="1:36" ht="17.850000000000001" customHeight="1" x14ac:dyDescent="0.25">
      <c r="A6" s="5">
        <f t="shared" si="5"/>
        <v>3</v>
      </c>
      <c r="B6" s="5" t="s">
        <v>41</v>
      </c>
      <c r="C6" s="5">
        <v>19772</v>
      </c>
      <c r="D6" s="6" t="s">
        <v>83</v>
      </c>
      <c r="E6" s="6"/>
      <c r="F6" s="5" t="s">
        <v>290</v>
      </c>
      <c r="G6" s="3">
        <v>72133</v>
      </c>
      <c r="H6" s="3"/>
      <c r="I6" s="3"/>
      <c r="J6" s="3"/>
      <c r="K6" s="3"/>
      <c r="L6" s="3"/>
      <c r="M6" s="3"/>
      <c r="N6" s="3">
        <v>4240</v>
      </c>
      <c r="O6" s="3">
        <v>13956</v>
      </c>
      <c r="P6" s="3">
        <v>608</v>
      </c>
      <c r="Q6" s="3">
        <v>100</v>
      </c>
      <c r="R6" s="30">
        <f t="shared" si="0"/>
        <v>91037</v>
      </c>
      <c r="S6" s="3"/>
      <c r="T6" s="3"/>
      <c r="U6" s="3">
        <v>3549</v>
      </c>
      <c r="V6" s="3">
        <v>13429</v>
      </c>
      <c r="W6" s="3">
        <v>48450</v>
      </c>
      <c r="X6" s="3">
        <v>14767</v>
      </c>
      <c r="Y6" s="3">
        <v>9632</v>
      </c>
      <c r="Z6" s="3">
        <v>2900</v>
      </c>
      <c r="AA6" s="3">
        <v>4071</v>
      </c>
      <c r="AB6" s="13">
        <f t="shared" si="1"/>
        <v>96798</v>
      </c>
      <c r="AC6" s="14">
        <f t="shared" si="2"/>
        <v>-5761</v>
      </c>
      <c r="AD6" s="3">
        <v>1230000</v>
      </c>
      <c r="AE6" s="3">
        <v>201825</v>
      </c>
      <c r="AF6" s="3">
        <v>271819</v>
      </c>
      <c r="AG6" s="3">
        <v>3680</v>
      </c>
      <c r="AH6" s="90">
        <f t="shared" si="3"/>
        <v>1707324</v>
      </c>
      <c r="AI6" s="3">
        <v>2215</v>
      </c>
      <c r="AJ6" s="90">
        <f t="shared" si="4"/>
        <v>1705109</v>
      </c>
    </row>
    <row r="7" spans="1:36" ht="17.850000000000001" customHeight="1" x14ac:dyDescent="0.25">
      <c r="A7" s="5">
        <f t="shared" si="5"/>
        <v>4</v>
      </c>
      <c r="B7" s="5" t="s">
        <v>41</v>
      </c>
      <c r="C7" s="5">
        <v>9523</v>
      </c>
      <c r="D7" s="6" t="s">
        <v>84</v>
      </c>
      <c r="E7" s="6"/>
      <c r="F7" s="5" t="s">
        <v>51</v>
      </c>
      <c r="G7" s="3">
        <v>95446</v>
      </c>
      <c r="H7" s="3">
        <v>2450</v>
      </c>
      <c r="I7" s="3">
        <v>341</v>
      </c>
      <c r="J7" s="3">
        <v>661</v>
      </c>
      <c r="K7" s="3">
        <v>1595</v>
      </c>
      <c r="L7" s="3"/>
      <c r="M7" s="3"/>
      <c r="N7" s="3">
        <v>6745</v>
      </c>
      <c r="O7" s="3">
        <v>651</v>
      </c>
      <c r="P7" s="3">
        <v>4563</v>
      </c>
      <c r="Q7" s="3"/>
      <c r="R7" s="30">
        <f t="shared" si="0"/>
        <v>112452</v>
      </c>
      <c r="S7" s="12"/>
      <c r="T7" s="12"/>
      <c r="U7" s="12">
        <v>1275</v>
      </c>
      <c r="V7" s="12"/>
      <c r="W7" s="12">
        <v>27125</v>
      </c>
      <c r="X7" s="12">
        <v>41858</v>
      </c>
      <c r="Y7" s="12">
        <v>16061</v>
      </c>
      <c r="Z7" s="12"/>
      <c r="AA7" s="12">
        <v>4189</v>
      </c>
      <c r="AB7" s="13">
        <f t="shared" si="1"/>
        <v>90508</v>
      </c>
      <c r="AC7" s="14">
        <f t="shared" si="2"/>
        <v>21944</v>
      </c>
      <c r="AD7" s="12">
        <v>1270000</v>
      </c>
      <c r="AE7" s="12"/>
      <c r="AF7" s="12">
        <v>107488</v>
      </c>
      <c r="AG7" s="12"/>
      <c r="AH7" s="30">
        <f t="shared" si="3"/>
        <v>1377488</v>
      </c>
      <c r="AI7" s="12"/>
      <c r="AJ7" s="30">
        <f t="shared" si="4"/>
        <v>1377488</v>
      </c>
    </row>
    <row r="8" spans="1:36" ht="17.850000000000001" customHeight="1" x14ac:dyDescent="0.25">
      <c r="A8" s="5">
        <f t="shared" si="5"/>
        <v>5</v>
      </c>
      <c r="B8" s="5" t="s">
        <v>41</v>
      </c>
      <c r="C8" s="5">
        <v>9598</v>
      </c>
      <c r="D8" s="6" t="s">
        <v>85</v>
      </c>
      <c r="E8" s="6"/>
      <c r="F8" s="5" t="s">
        <v>290</v>
      </c>
      <c r="G8" s="3">
        <v>28056</v>
      </c>
      <c r="H8" s="3">
        <v>221</v>
      </c>
      <c r="I8" s="3"/>
      <c r="J8" s="3">
        <v>3581</v>
      </c>
      <c r="K8" s="3">
        <v>1880</v>
      </c>
      <c r="L8" s="3"/>
      <c r="M8" s="3">
        <v>25741</v>
      </c>
      <c r="N8" s="3">
        <v>15692</v>
      </c>
      <c r="O8" s="3">
        <v>26559</v>
      </c>
      <c r="P8" s="3">
        <v>1545</v>
      </c>
      <c r="Q8" s="3"/>
      <c r="R8" s="30">
        <f t="shared" si="0"/>
        <v>103275</v>
      </c>
      <c r="S8" s="12"/>
      <c r="T8" s="12"/>
      <c r="U8" s="12">
        <v>7195</v>
      </c>
      <c r="V8" s="12">
        <v>12005</v>
      </c>
      <c r="W8" s="12">
        <v>49570</v>
      </c>
      <c r="X8" s="12">
        <v>10933</v>
      </c>
      <c r="Y8" s="12"/>
      <c r="Z8" s="12">
        <v>221</v>
      </c>
      <c r="AA8" s="12"/>
      <c r="AB8" s="13">
        <f t="shared" si="1"/>
        <v>79924</v>
      </c>
      <c r="AC8" s="14">
        <f t="shared" si="2"/>
        <v>23351</v>
      </c>
      <c r="AD8" s="12">
        <v>2515425</v>
      </c>
      <c r="AE8" s="12">
        <v>80516</v>
      </c>
      <c r="AF8" s="12">
        <v>768213</v>
      </c>
      <c r="AG8" s="12">
        <v>4557</v>
      </c>
      <c r="AH8" s="30">
        <f t="shared" si="3"/>
        <v>3368711</v>
      </c>
      <c r="AI8" s="12">
        <v>1117</v>
      </c>
      <c r="AJ8" s="30">
        <f t="shared" si="4"/>
        <v>3367594</v>
      </c>
    </row>
    <row r="9" spans="1:36" ht="17.850000000000001" customHeight="1" x14ac:dyDescent="0.25">
      <c r="A9" s="5">
        <v>6</v>
      </c>
      <c r="B9" s="5" t="s">
        <v>41</v>
      </c>
      <c r="C9" s="5">
        <v>9576</v>
      </c>
      <c r="D9" s="6" t="s">
        <v>86</v>
      </c>
      <c r="E9" s="6"/>
      <c r="F9" s="5" t="s">
        <v>290</v>
      </c>
      <c r="G9" s="3">
        <v>92693</v>
      </c>
      <c r="H9" s="3">
        <v>0</v>
      </c>
      <c r="I9" s="3">
        <v>5263</v>
      </c>
      <c r="J9" s="3">
        <v>0</v>
      </c>
      <c r="K9" s="3"/>
      <c r="L9" s="3"/>
      <c r="M9" s="3"/>
      <c r="N9" s="3">
        <v>9116</v>
      </c>
      <c r="O9" s="3">
        <v>8907</v>
      </c>
      <c r="P9" s="3"/>
      <c r="Q9" s="3">
        <v>160</v>
      </c>
      <c r="R9" s="30">
        <f t="shared" si="0"/>
        <v>116139</v>
      </c>
      <c r="S9" s="12">
        <v>78838</v>
      </c>
      <c r="T9" s="12"/>
      <c r="U9" s="12">
        <v>1340</v>
      </c>
      <c r="V9" s="12">
        <v>18960</v>
      </c>
      <c r="W9" s="12">
        <v>34160</v>
      </c>
      <c r="X9" s="12">
        <v>8838</v>
      </c>
      <c r="Y9" s="12">
        <v>9974</v>
      </c>
      <c r="Z9" s="12"/>
      <c r="AA9" s="12">
        <v>-336</v>
      </c>
      <c r="AB9" s="13">
        <f t="shared" si="1"/>
        <v>151774</v>
      </c>
      <c r="AC9" s="14">
        <f t="shared" si="2"/>
        <v>-35635</v>
      </c>
      <c r="AD9" s="12">
        <v>1230000</v>
      </c>
      <c r="AE9" s="12">
        <v>140540</v>
      </c>
      <c r="AF9" s="12">
        <v>317311</v>
      </c>
      <c r="AG9" s="12"/>
      <c r="AH9" s="30">
        <f t="shared" si="3"/>
        <v>1687851</v>
      </c>
      <c r="AI9" s="12"/>
      <c r="AJ9" s="30">
        <f t="shared" si="4"/>
        <v>1687851</v>
      </c>
    </row>
    <row r="10" spans="1:36" ht="17.850000000000001" customHeight="1" x14ac:dyDescent="0.25">
      <c r="A10" s="5">
        <v>7</v>
      </c>
      <c r="B10" s="5" t="s">
        <v>41</v>
      </c>
      <c r="C10" s="5">
        <v>9510</v>
      </c>
      <c r="D10" s="6" t="s">
        <v>87</v>
      </c>
      <c r="E10" s="6"/>
      <c r="F10" s="5" t="s">
        <v>51</v>
      </c>
      <c r="G10" s="3">
        <v>9856</v>
      </c>
      <c r="H10" s="3"/>
      <c r="I10" s="3">
        <v>0</v>
      </c>
      <c r="J10" s="3"/>
      <c r="K10" s="3">
        <v>13117</v>
      </c>
      <c r="L10" s="3">
        <v>0</v>
      </c>
      <c r="M10" s="3"/>
      <c r="N10" s="3">
        <v>30380</v>
      </c>
      <c r="O10" s="3">
        <v>15846.23</v>
      </c>
      <c r="P10" s="3"/>
      <c r="Q10" s="3">
        <v>172500</v>
      </c>
      <c r="R10" s="30">
        <f t="shared" si="0"/>
        <v>241699.22999999998</v>
      </c>
      <c r="S10" s="12"/>
      <c r="T10" s="12"/>
      <c r="U10" s="12"/>
      <c r="V10" s="12"/>
      <c r="W10" s="12">
        <v>62925</v>
      </c>
      <c r="X10" s="12">
        <v>3319</v>
      </c>
      <c r="Y10" s="12">
        <v>36</v>
      </c>
      <c r="Z10" s="12"/>
      <c r="AA10" s="12">
        <v>250</v>
      </c>
      <c r="AB10" s="13">
        <f t="shared" si="1"/>
        <v>66530</v>
      </c>
      <c r="AC10" s="14">
        <f t="shared" si="2"/>
        <v>175169.22999999998</v>
      </c>
      <c r="AD10" s="12">
        <v>619000</v>
      </c>
      <c r="AE10" s="12">
        <v>4358</v>
      </c>
      <c r="AF10" s="12">
        <v>64103</v>
      </c>
      <c r="AG10" s="12">
        <v>4420</v>
      </c>
      <c r="AH10" s="30">
        <f t="shared" si="3"/>
        <v>691881</v>
      </c>
      <c r="AI10" s="12">
        <v>659</v>
      </c>
      <c r="AJ10" s="30">
        <f t="shared" si="4"/>
        <v>691222</v>
      </c>
    </row>
    <row r="11" spans="1:36" ht="17.850000000000001" customHeight="1" x14ac:dyDescent="0.25">
      <c r="A11" s="5">
        <f t="shared" si="5"/>
        <v>8</v>
      </c>
      <c r="B11" s="5" t="s">
        <v>41</v>
      </c>
      <c r="C11" s="5">
        <v>13590</v>
      </c>
      <c r="D11" s="6" t="s">
        <v>88</v>
      </c>
      <c r="E11" s="6"/>
      <c r="F11" s="5" t="s">
        <v>290</v>
      </c>
      <c r="G11" s="3">
        <v>47765</v>
      </c>
      <c r="H11" s="3"/>
      <c r="I11" s="3">
        <v>205</v>
      </c>
      <c r="J11" s="3">
        <v>2000</v>
      </c>
      <c r="K11" s="3">
        <v>352</v>
      </c>
      <c r="L11" s="3">
        <v>7500</v>
      </c>
      <c r="M11" s="3"/>
      <c r="N11" s="3">
        <v>24169</v>
      </c>
      <c r="O11" s="3">
        <v>17348</v>
      </c>
      <c r="P11" s="3">
        <v>9533</v>
      </c>
      <c r="Q11" s="3">
        <v>90</v>
      </c>
      <c r="R11" s="30">
        <f t="shared" si="0"/>
        <v>108962</v>
      </c>
      <c r="S11" s="12"/>
      <c r="T11" s="12"/>
      <c r="U11" s="12">
        <v>2047</v>
      </c>
      <c r="V11" s="12"/>
      <c r="W11" s="12">
        <v>61974</v>
      </c>
      <c r="X11" s="12">
        <v>14975</v>
      </c>
      <c r="Y11" s="12"/>
      <c r="Z11" s="12">
        <v>500</v>
      </c>
      <c r="AA11" s="12">
        <v>7167</v>
      </c>
      <c r="AB11" s="13">
        <f t="shared" si="1"/>
        <v>86663</v>
      </c>
      <c r="AC11" s="14">
        <f t="shared" si="2"/>
        <v>22299</v>
      </c>
      <c r="AD11" s="12">
        <v>2259000</v>
      </c>
      <c r="AE11" s="12">
        <v>1171</v>
      </c>
      <c r="AF11" s="12">
        <v>427037</v>
      </c>
      <c r="AG11" s="12">
        <v>1484</v>
      </c>
      <c r="AH11" s="30">
        <f t="shared" si="3"/>
        <v>2688692</v>
      </c>
      <c r="AI11" s="12">
        <v>13365</v>
      </c>
      <c r="AJ11" s="30">
        <f t="shared" si="4"/>
        <v>2675327</v>
      </c>
    </row>
    <row r="12" spans="1:36" ht="17.850000000000001" customHeight="1" x14ac:dyDescent="0.25">
      <c r="A12" s="5">
        <f t="shared" si="5"/>
        <v>9</v>
      </c>
      <c r="B12" s="5" t="s">
        <v>41</v>
      </c>
      <c r="C12" s="5">
        <v>9524</v>
      </c>
      <c r="D12" s="6" t="s">
        <v>89</v>
      </c>
      <c r="E12" s="6"/>
      <c r="F12" s="5" t="s">
        <v>290</v>
      </c>
      <c r="G12" s="3">
        <v>56070</v>
      </c>
      <c r="H12" s="3"/>
      <c r="I12" s="3">
        <v>3440</v>
      </c>
      <c r="J12" s="3"/>
      <c r="K12" s="3">
        <v>31000</v>
      </c>
      <c r="L12" s="3"/>
      <c r="M12" s="3"/>
      <c r="N12" s="3">
        <v>98377</v>
      </c>
      <c r="O12" s="3">
        <v>30988</v>
      </c>
      <c r="P12" s="3">
        <v>630</v>
      </c>
      <c r="Q12" s="3"/>
      <c r="R12" s="30">
        <f t="shared" si="0"/>
        <v>220505</v>
      </c>
      <c r="S12" s="12">
        <v>70777</v>
      </c>
      <c r="T12" s="12">
        <v>26000</v>
      </c>
      <c r="U12" s="12">
        <v>8418</v>
      </c>
      <c r="V12" s="12">
        <v>29938</v>
      </c>
      <c r="W12" s="12">
        <v>52822</v>
      </c>
      <c r="X12" s="12">
        <v>41266</v>
      </c>
      <c r="Y12" s="12">
        <v>40998</v>
      </c>
      <c r="Z12" s="12"/>
      <c r="AA12" s="12"/>
      <c r="AB12" s="13">
        <f t="shared" si="1"/>
        <v>270219</v>
      </c>
      <c r="AC12" s="14">
        <f t="shared" si="2"/>
        <v>-49714</v>
      </c>
      <c r="AD12" s="12">
        <v>7938330</v>
      </c>
      <c r="AE12" s="12">
        <v>3044</v>
      </c>
      <c r="AF12" s="12">
        <v>654178</v>
      </c>
      <c r="AG12" s="12">
        <v>16792</v>
      </c>
      <c r="AH12" s="30">
        <f t="shared" si="3"/>
        <v>8612344</v>
      </c>
      <c r="AI12" s="12">
        <v>38186</v>
      </c>
      <c r="AJ12" s="30">
        <f t="shared" si="4"/>
        <v>8574158</v>
      </c>
    </row>
    <row r="13" spans="1:36" ht="17.850000000000001" customHeight="1" x14ac:dyDescent="0.25">
      <c r="A13" s="5">
        <f t="shared" si="5"/>
        <v>10</v>
      </c>
      <c r="B13" s="5" t="s">
        <v>41</v>
      </c>
      <c r="C13" s="5">
        <v>9525</v>
      </c>
      <c r="D13" s="6" t="s">
        <v>90</v>
      </c>
      <c r="E13" s="6"/>
      <c r="F13" s="5" t="s">
        <v>51</v>
      </c>
      <c r="G13" s="3">
        <v>107539</v>
      </c>
      <c r="H13" s="3"/>
      <c r="I13" s="3"/>
      <c r="J13" s="3"/>
      <c r="K13" s="3">
        <v>8531</v>
      </c>
      <c r="L13" s="3"/>
      <c r="M13" s="3"/>
      <c r="N13" s="3">
        <v>38121</v>
      </c>
      <c r="O13" s="3">
        <v>5183</v>
      </c>
      <c r="P13" s="3">
        <v>7927</v>
      </c>
      <c r="Q13" s="3"/>
      <c r="R13" s="30">
        <f t="shared" si="0"/>
        <v>167301</v>
      </c>
      <c r="S13" s="12"/>
      <c r="T13" s="12"/>
      <c r="U13" s="12">
        <v>14321</v>
      </c>
      <c r="V13" s="12">
        <v>48167</v>
      </c>
      <c r="W13" s="12">
        <v>31525</v>
      </c>
      <c r="X13" s="12">
        <v>27995</v>
      </c>
      <c r="Y13" s="12">
        <v>5050</v>
      </c>
      <c r="Z13" s="12">
        <v>3800</v>
      </c>
      <c r="AA13" s="12">
        <v>218</v>
      </c>
      <c r="AB13" s="13">
        <f t="shared" si="1"/>
        <v>131076</v>
      </c>
      <c r="AC13" s="14">
        <f t="shared" si="2"/>
        <v>36225</v>
      </c>
      <c r="AD13" s="12">
        <v>4240000</v>
      </c>
      <c r="AE13" s="12">
        <v>32588</v>
      </c>
      <c r="AF13" s="12">
        <v>134352</v>
      </c>
      <c r="AG13" s="12">
        <v>4026</v>
      </c>
      <c r="AH13" s="30">
        <f t="shared" si="3"/>
        <v>4410966</v>
      </c>
      <c r="AI13" s="12">
        <v>5998</v>
      </c>
      <c r="AJ13" s="30">
        <f t="shared" si="4"/>
        <v>4404968</v>
      </c>
    </row>
    <row r="14" spans="1:36" ht="17.850000000000001" customHeight="1" x14ac:dyDescent="0.25">
      <c r="A14" s="5">
        <f t="shared" si="5"/>
        <v>11</v>
      </c>
      <c r="B14" s="5" t="s">
        <v>41</v>
      </c>
      <c r="C14" s="5">
        <v>9527</v>
      </c>
      <c r="D14" s="6" t="s">
        <v>91</v>
      </c>
      <c r="E14" s="6"/>
      <c r="F14" s="5" t="s">
        <v>51</v>
      </c>
      <c r="G14" s="3">
        <v>78146</v>
      </c>
      <c r="H14" s="3">
        <v>0</v>
      </c>
      <c r="I14" s="3">
        <v>0</v>
      </c>
      <c r="J14" s="3">
        <v>0</v>
      </c>
      <c r="K14" s="3"/>
      <c r="L14" s="3"/>
      <c r="M14" s="3"/>
      <c r="N14" s="3">
        <v>4694</v>
      </c>
      <c r="O14" s="3">
        <v>76877</v>
      </c>
      <c r="P14" s="3">
        <v>56424</v>
      </c>
      <c r="Q14" s="3">
        <v>1449</v>
      </c>
      <c r="R14" s="30">
        <f t="shared" si="0"/>
        <v>217590</v>
      </c>
      <c r="S14" s="12">
        <v>74850</v>
      </c>
      <c r="T14" s="12">
        <v>16783</v>
      </c>
      <c r="U14" s="12">
        <v>24111</v>
      </c>
      <c r="V14" s="12">
        <v>34632</v>
      </c>
      <c r="W14" s="12">
        <v>62468</v>
      </c>
      <c r="X14" s="12">
        <v>14801</v>
      </c>
      <c r="Y14" s="12">
        <v>5776</v>
      </c>
      <c r="Z14" s="12"/>
      <c r="AA14" s="12">
        <v>6516</v>
      </c>
      <c r="AB14" s="13">
        <f t="shared" si="1"/>
        <v>239937</v>
      </c>
      <c r="AC14" s="14">
        <f t="shared" si="2"/>
        <v>-22347</v>
      </c>
      <c r="AD14" s="12">
        <v>3696693</v>
      </c>
      <c r="AE14" s="12"/>
      <c r="AF14" s="12">
        <v>961078</v>
      </c>
      <c r="AG14" s="12"/>
      <c r="AH14" s="30">
        <f t="shared" si="3"/>
        <v>4657771</v>
      </c>
      <c r="AI14" s="12">
        <v>7825</v>
      </c>
      <c r="AJ14" s="30">
        <f t="shared" si="4"/>
        <v>4649946</v>
      </c>
    </row>
    <row r="15" spans="1:36" ht="17.850000000000001" customHeight="1" x14ac:dyDescent="0.25">
      <c r="A15" s="5">
        <f t="shared" si="5"/>
        <v>12</v>
      </c>
      <c r="B15" s="5" t="s">
        <v>41</v>
      </c>
      <c r="C15" s="5">
        <v>9545</v>
      </c>
      <c r="D15" s="6" t="s">
        <v>92</v>
      </c>
      <c r="E15" s="6"/>
      <c r="F15" s="5" t="s">
        <v>290</v>
      </c>
      <c r="G15" s="3">
        <v>183010</v>
      </c>
      <c r="H15" s="3"/>
      <c r="I15" s="3"/>
      <c r="J15" s="3">
        <v>0</v>
      </c>
      <c r="K15" s="3">
        <v>2000</v>
      </c>
      <c r="L15" s="3"/>
      <c r="M15" s="3"/>
      <c r="N15" s="3"/>
      <c r="O15" s="3">
        <v>8273</v>
      </c>
      <c r="P15" s="3">
        <v>18822</v>
      </c>
      <c r="Q15" s="3">
        <v>36279</v>
      </c>
      <c r="R15" s="30">
        <f t="shared" si="0"/>
        <v>248384</v>
      </c>
      <c r="S15" s="12"/>
      <c r="T15" s="12"/>
      <c r="U15" s="12">
        <v>43522</v>
      </c>
      <c r="V15" s="12">
        <v>48286</v>
      </c>
      <c r="W15" s="12">
        <v>51460</v>
      </c>
      <c r="X15" s="12">
        <v>36141</v>
      </c>
      <c r="Y15" s="12">
        <v>3739</v>
      </c>
      <c r="Z15" s="12"/>
      <c r="AA15" s="12">
        <v>36192</v>
      </c>
      <c r="AB15" s="13">
        <f t="shared" si="1"/>
        <v>219340</v>
      </c>
      <c r="AC15" s="14">
        <f t="shared" si="2"/>
        <v>29044</v>
      </c>
      <c r="AD15" s="12">
        <v>1640000</v>
      </c>
      <c r="AE15" s="12">
        <v>618591</v>
      </c>
      <c r="AF15" s="12">
        <v>254129</v>
      </c>
      <c r="AG15" s="12">
        <v>8105</v>
      </c>
      <c r="AH15" s="30">
        <f t="shared" si="3"/>
        <v>2520825</v>
      </c>
      <c r="AI15" s="12">
        <v>20501</v>
      </c>
      <c r="AJ15" s="30">
        <f t="shared" si="4"/>
        <v>2500324</v>
      </c>
    </row>
    <row r="16" spans="1:36" ht="17.850000000000001" customHeight="1" x14ac:dyDescent="0.25">
      <c r="A16" s="5">
        <f t="shared" si="5"/>
        <v>13</v>
      </c>
      <c r="B16" s="5" t="s">
        <v>41</v>
      </c>
      <c r="C16" s="5">
        <v>9562</v>
      </c>
      <c r="D16" s="6" t="s">
        <v>93</v>
      </c>
      <c r="E16" s="6"/>
      <c r="F16" s="5" t="s">
        <v>290</v>
      </c>
      <c r="G16" s="3">
        <v>12423</v>
      </c>
      <c r="H16" s="3"/>
      <c r="I16" s="3">
        <v>125</v>
      </c>
      <c r="J16" s="3"/>
      <c r="K16" s="3"/>
      <c r="L16" s="3">
        <v>0</v>
      </c>
      <c r="M16" s="3"/>
      <c r="N16" s="3">
        <v>9680</v>
      </c>
      <c r="O16" s="3">
        <v>10674</v>
      </c>
      <c r="P16" s="3">
        <v>96</v>
      </c>
      <c r="Q16" s="3"/>
      <c r="R16" s="30">
        <f t="shared" si="0"/>
        <v>32998</v>
      </c>
      <c r="S16" s="12">
        <v>1951</v>
      </c>
      <c r="T16" s="12"/>
      <c r="U16" s="12">
        <v>1994</v>
      </c>
      <c r="V16" s="12">
        <v>449</v>
      </c>
      <c r="W16" s="12">
        <v>12098</v>
      </c>
      <c r="X16" s="12">
        <v>1166</v>
      </c>
      <c r="Y16" s="12">
        <v>1118</v>
      </c>
      <c r="Z16" s="12">
        <v>300</v>
      </c>
      <c r="AA16" s="12"/>
      <c r="AB16" s="13">
        <f t="shared" si="1"/>
        <v>19076</v>
      </c>
      <c r="AC16" s="14">
        <f t="shared" si="2"/>
        <v>13922</v>
      </c>
      <c r="AD16" s="12">
        <v>400000</v>
      </c>
      <c r="AE16" s="12"/>
      <c r="AF16" s="12">
        <v>249400</v>
      </c>
      <c r="AG16" s="12"/>
      <c r="AH16" s="30">
        <f t="shared" si="3"/>
        <v>649400</v>
      </c>
      <c r="AI16" s="12"/>
      <c r="AJ16" s="30">
        <f t="shared" si="4"/>
        <v>649400</v>
      </c>
    </row>
    <row r="17" spans="1:36" ht="17.850000000000001" customHeight="1" x14ac:dyDescent="0.25">
      <c r="A17" s="5">
        <f t="shared" si="5"/>
        <v>14</v>
      </c>
      <c r="B17" s="5" t="s">
        <v>41</v>
      </c>
      <c r="C17" s="5">
        <v>9599</v>
      </c>
      <c r="D17" s="6" t="s">
        <v>94</v>
      </c>
      <c r="E17" s="6"/>
      <c r="F17" s="5" t="s">
        <v>290</v>
      </c>
      <c r="G17" s="3">
        <v>100165</v>
      </c>
      <c r="H17" s="3"/>
      <c r="I17" s="3">
        <v>200</v>
      </c>
      <c r="J17" s="3">
        <v>0</v>
      </c>
      <c r="K17" s="3">
        <v>10014</v>
      </c>
      <c r="L17" s="3"/>
      <c r="M17" s="3"/>
      <c r="N17" s="3">
        <v>96939</v>
      </c>
      <c r="O17" s="3">
        <v>6361</v>
      </c>
      <c r="P17" s="3">
        <v>11028</v>
      </c>
      <c r="Q17" s="3">
        <v>9934</v>
      </c>
      <c r="R17" s="30">
        <f t="shared" si="0"/>
        <v>234641</v>
      </c>
      <c r="S17" s="12">
        <v>88309</v>
      </c>
      <c r="T17" s="12">
        <v>31300</v>
      </c>
      <c r="U17" s="12">
        <v>2360</v>
      </c>
      <c r="V17" s="12">
        <v>28524</v>
      </c>
      <c r="W17" s="12">
        <v>50614</v>
      </c>
      <c r="X17" s="12">
        <v>15213</v>
      </c>
      <c r="Y17" s="12"/>
      <c r="Z17" s="12">
        <v>825</v>
      </c>
      <c r="AA17" s="12">
        <v>9169</v>
      </c>
      <c r="AB17" s="13">
        <f t="shared" si="1"/>
        <v>226314</v>
      </c>
      <c r="AC17" s="14">
        <f t="shared" si="2"/>
        <v>8327</v>
      </c>
      <c r="AD17" s="12">
        <v>5710000</v>
      </c>
      <c r="AE17" s="12">
        <v>27727</v>
      </c>
      <c r="AF17" s="12">
        <v>158751</v>
      </c>
      <c r="AG17" s="12">
        <v>3538</v>
      </c>
      <c r="AH17" s="30">
        <f t="shared" si="3"/>
        <v>5900016</v>
      </c>
      <c r="AI17" s="12">
        <v>14139</v>
      </c>
      <c r="AJ17" s="30">
        <f t="shared" si="4"/>
        <v>5885877</v>
      </c>
    </row>
    <row r="18" spans="1:36" ht="17.850000000000001" customHeight="1" x14ac:dyDescent="0.25">
      <c r="A18" s="5">
        <f t="shared" si="5"/>
        <v>15</v>
      </c>
      <c r="B18" s="5" t="s">
        <v>41</v>
      </c>
      <c r="C18" s="5">
        <v>9604</v>
      </c>
      <c r="D18" s="6" t="s">
        <v>95</v>
      </c>
      <c r="E18" s="6"/>
      <c r="F18" s="5" t="s">
        <v>51</v>
      </c>
      <c r="G18" s="3">
        <v>101520</v>
      </c>
      <c r="H18" s="3">
        <v>7792</v>
      </c>
      <c r="I18" s="3"/>
      <c r="J18" s="3"/>
      <c r="K18" s="3">
        <v>10500</v>
      </c>
      <c r="L18" s="3">
        <v>20000</v>
      </c>
      <c r="M18" s="3"/>
      <c r="N18" s="3">
        <v>82072</v>
      </c>
      <c r="O18" s="3">
        <v>32076</v>
      </c>
      <c r="P18" s="3">
        <v>873</v>
      </c>
      <c r="Q18" s="3"/>
      <c r="R18" s="30">
        <f t="shared" si="0"/>
        <v>254833</v>
      </c>
      <c r="S18" s="12">
        <v>69242</v>
      </c>
      <c r="T18" s="12">
        <v>47250</v>
      </c>
      <c r="U18" s="12">
        <v>3062</v>
      </c>
      <c r="V18" s="12">
        <v>46052</v>
      </c>
      <c r="W18" s="12">
        <v>72224</v>
      </c>
      <c r="X18" s="12">
        <v>25968</v>
      </c>
      <c r="Y18" s="12">
        <v>472</v>
      </c>
      <c r="Z18" s="12"/>
      <c r="AA18" s="12">
        <v>11011</v>
      </c>
      <c r="AB18" s="13">
        <f t="shared" si="1"/>
        <v>275281</v>
      </c>
      <c r="AC18" s="14">
        <f t="shared" si="2"/>
        <v>-20448</v>
      </c>
      <c r="AD18" s="12">
        <v>5650000</v>
      </c>
      <c r="AE18" s="12">
        <v>615024</v>
      </c>
      <c r="AF18" s="12">
        <v>1905969</v>
      </c>
      <c r="AG18" s="12">
        <v>11586</v>
      </c>
      <c r="AH18" s="30">
        <f>SUM(AD18:AG18)</f>
        <v>8182579</v>
      </c>
      <c r="AI18" s="12">
        <v>11558</v>
      </c>
      <c r="AJ18" s="30">
        <f t="shared" si="4"/>
        <v>8171021</v>
      </c>
    </row>
    <row r="19" spans="1:36" ht="17.850000000000001" customHeight="1" x14ac:dyDescent="0.25">
      <c r="A19" s="5">
        <f t="shared" si="5"/>
        <v>16</v>
      </c>
      <c r="B19" s="5" t="s">
        <v>41</v>
      </c>
      <c r="C19" s="5">
        <v>9907</v>
      </c>
      <c r="D19" s="6" t="s">
        <v>96</v>
      </c>
      <c r="E19" s="6"/>
      <c r="F19" s="5" t="s">
        <v>290</v>
      </c>
      <c r="G19" s="3">
        <v>76896</v>
      </c>
      <c r="H19" s="3"/>
      <c r="I19" s="3"/>
      <c r="J19" s="3"/>
      <c r="K19" s="3">
        <v>5000</v>
      </c>
      <c r="L19" s="3"/>
      <c r="M19" s="3"/>
      <c r="N19" s="3"/>
      <c r="O19" s="3">
        <v>32253</v>
      </c>
      <c r="P19" s="3"/>
      <c r="Q19" s="3">
        <v>2330</v>
      </c>
      <c r="R19" s="30">
        <f>SUM(G19:Q19)</f>
        <v>116479</v>
      </c>
      <c r="S19" s="12">
        <v>49999</v>
      </c>
      <c r="T19" s="12">
        <v>26000</v>
      </c>
      <c r="U19" s="12">
        <v>4406</v>
      </c>
      <c r="V19" s="12"/>
      <c r="W19" s="12"/>
      <c r="X19" s="12">
        <v>14501</v>
      </c>
      <c r="Y19" s="12">
        <v>59184</v>
      </c>
      <c r="Z19" s="12"/>
      <c r="AA19" s="12"/>
      <c r="AB19" s="13">
        <f t="shared" si="1"/>
        <v>154090</v>
      </c>
      <c r="AC19" s="14">
        <f t="shared" si="2"/>
        <v>-37611</v>
      </c>
      <c r="AD19" s="12"/>
      <c r="AE19" s="12"/>
      <c r="AF19" s="12">
        <v>699033</v>
      </c>
      <c r="AG19" s="12"/>
      <c r="AH19" s="30">
        <f>SUM(AD19:AG19)</f>
        <v>699033</v>
      </c>
      <c r="AI19" s="12">
        <v>5000</v>
      </c>
      <c r="AJ19" s="30">
        <f>+AH19-AI19</f>
        <v>694033</v>
      </c>
    </row>
    <row r="20" spans="1:36" ht="17.850000000000001" customHeight="1" x14ac:dyDescent="0.25">
      <c r="A20" s="5">
        <f>A19+1</f>
        <v>17</v>
      </c>
      <c r="B20" s="5" t="s">
        <v>41</v>
      </c>
      <c r="C20" s="5">
        <v>9606</v>
      </c>
      <c r="D20" s="6" t="s">
        <v>97</v>
      </c>
      <c r="E20" s="6"/>
      <c r="F20" s="5" t="s">
        <v>290</v>
      </c>
      <c r="G20" s="3">
        <v>510244</v>
      </c>
      <c r="H20" s="3">
        <v>0</v>
      </c>
      <c r="I20" s="3">
        <v>5259</v>
      </c>
      <c r="J20" s="3"/>
      <c r="K20" s="3"/>
      <c r="L20" s="3"/>
      <c r="M20" s="3"/>
      <c r="N20" s="3">
        <v>61885</v>
      </c>
      <c r="O20" s="3">
        <v>58599</v>
      </c>
      <c r="P20" s="3"/>
      <c r="Q20" s="3"/>
      <c r="R20" s="30">
        <f t="shared" si="0"/>
        <v>635987</v>
      </c>
      <c r="S20" s="12">
        <v>148630</v>
      </c>
      <c r="T20" s="12">
        <v>36400</v>
      </c>
      <c r="U20" s="12">
        <v>1753</v>
      </c>
      <c r="V20" s="12">
        <v>123329</v>
      </c>
      <c r="W20" s="12">
        <v>174664</v>
      </c>
      <c r="X20" s="12">
        <v>122148</v>
      </c>
      <c r="Y20" s="12">
        <v>17282</v>
      </c>
      <c r="Z20" s="12">
        <v>31214</v>
      </c>
      <c r="AA20" s="12">
        <v>21385</v>
      </c>
      <c r="AB20" s="13">
        <f t="shared" si="1"/>
        <v>676805</v>
      </c>
      <c r="AC20" s="14">
        <f t="shared" si="2"/>
        <v>-40818</v>
      </c>
      <c r="AD20" s="12">
        <v>5304500</v>
      </c>
      <c r="AE20" s="12">
        <v>71851</v>
      </c>
      <c r="AF20" s="12">
        <v>1377919</v>
      </c>
      <c r="AG20" s="12">
        <v>7353</v>
      </c>
      <c r="AH20" s="30">
        <f t="shared" si="3"/>
        <v>6761623</v>
      </c>
      <c r="AI20" s="12">
        <v>31062</v>
      </c>
      <c r="AJ20" s="30">
        <f t="shared" si="4"/>
        <v>6730561</v>
      </c>
    </row>
    <row r="21" spans="1:36" ht="17.850000000000001" customHeight="1" x14ac:dyDescent="0.25">
      <c r="A21" s="5">
        <f t="shared" si="5"/>
        <v>18</v>
      </c>
      <c r="B21" s="5" t="s">
        <v>41</v>
      </c>
      <c r="C21" s="5">
        <v>9594</v>
      </c>
      <c r="D21" s="6" t="s">
        <v>98</v>
      </c>
      <c r="E21" s="6"/>
      <c r="F21" s="5" t="s">
        <v>51</v>
      </c>
      <c r="G21" s="3">
        <v>33249</v>
      </c>
      <c r="H21" s="3">
        <v>203</v>
      </c>
      <c r="I21" s="3">
        <v>36</v>
      </c>
      <c r="J21" s="3">
        <v>0</v>
      </c>
      <c r="K21" s="3"/>
      <c r="L21" s="3"/>
      <c r="M21" s="3"/>
      <c r="N21" s="3">
        <v>30157</v>
      </c>
      <c r="O21" s="3">
        <v>3599</v>
      </c>
      <c r="P21" s="3">
        <v>24138</v>
      </c>
      <c r="Q21" s="3"/>
      <c r="R21" s="30">
        <f t="shared" si="0"/>
        <v>91382</v>
      </c>
      <c r="S21" s="12">
        <v>43759</v>
      </c>
      <c r="T21" s="12">
        <v>0</v>
      </c>
      <c r="U21" s="12"/>
      <c r="V21" s="12">
        <v>950</v>
      </c>
      <c r="W21" s="12">
        <v>23019</v>
      </c>
      <c r="X21" s="12">
        <v>10206</v>
      </c>
      <c r="Y21" s="12">
        <v>150</v>
      </c>
      <c r="Z21" s="12"/>
      <c r="AA21" s="12">
        <v>815</v>
      </c>
      <c r="AB21" s="13">
        <f t="shared" si="1"/>
        <v>78899</v>
      </c>
      <c r="AC21" s="14">
        <f t="shared" si="2"/>
        <v>12483</v>
      </c>
      <c r="AD21" s="12">
        <v>2020000</v>
      </c>
      <c r="AE21" s="12"/>
      <c r="AF21" s="12">
        <v>77084</v>
      </c>
      <c r="AG21" s="12"/>
      <c r="AH21" s="30">
        <f t="shared" si="3"/>
        <v>2097084</v>
      </c>
      <c r="AI21" s="12">
        <v>0</v>
      </c>
      <c r="AJ21" s="30">
        <f t="shared" si="4"/>
        <v>2097084</v>
      </c>
    </row>
    <row r="22" spans="1:36" ht="17.850000000000001" customHeight="1" x14ac:dyDescent="0.25">
      <c r="A22" s="5">
        <f t="shared" si="5"/>
        <v>19</v>
      </c>
      <c r="B22" s="5" t="s">
        <v>41</v>
      </c>
      <c r="C22" s="5">
        <v>9563</v>
      </c>
      <c r="D22" s="6" t="s">
        <v>99</v>
      </c>
      <c r="E22" s="6"/>
      <c r="F22" s="5" t="s">
        <v>290</v>
      </c>
      <c r="G22" s="3">
        <v>91796</v>
      </c>
      <c r="H22" s="3"/>
      <c r="I22" s="3"/>
      <c r="J22" s="3"/>
      <c r="K22" s="3"/>
      <c r="L22" s="3"/>
      <c r="M22" s="3"/>
      <c r="N22" s="3">
        <v>3355</v>
      </c>
      <c r="O22" s="3">
        <v>6102</v>
      </c>
      <c r="P22" s="3">
        <v>5295</v>
      </c>
      <c r="Q22" s="3">
        <v>700</v>
      </c>
      <c r="R22" s="30">
        <f t="shared" si="0"/>
        <v>107248</v>
      </c>
      <c r="S22" s="12">
        <v>37714</v>
      </c>
      <c r="T22" s="12">
        <v>5982</v>
      </c>
      <c r="U22" s="12"/>
      <c r="V22" s="12">
        <v>18037</v>
      </c>
      <c r="W22" s="12">
        <v>14018</v>
      </c>
      <c r="X22" s="12">
        <v>19920</v>
      </c>
      <c r="Y22" s="12">
        <v>2460</v>
      </c>
      <c r="Z22" s="12"/>
      <c r="AA22" s="12">
        <v>1950</v>
      </c>
      <c r="AB22" s="13">
        <f t="shared" si="1"/>
        <v>100081</v>
      </c>
      <c r="AC22" s="14">
        <f t="shared" si="2"/>
        <v>7167</v>
      </c>
      <c r="AD22" s="12">
        <v>1188163</v>
      </c>
      <c r="AE22" s="12">
        <v>18162</v>
      </c>
      <c r="AF22" s="12">
        <v>224615</v>
      </c>
      <c r="AG22" s="12"/>
      <c r="AH22" s="30">
        <f t="shared" si="3"/>
        <v>1430940</v>
      </c>
      <c r="AI22" s="12">
        <v>2089</v>
      </c>
      <c r="AJ22" s="30">
        <f t="shared" si="4"/>
        <v>1428851</v>
      </c>
    </row>
    <row r="23" spans="1:36" ht="17.850000000000001" customHeight="1" x14ac:dyDescent="0.25">
      <c r="A23" s="5">
        <f t="shared" si="5"/>
        <v>20</v>
      </c>
      <c r="B23" s="5" t="s">
        <v>41</v>
      </c>
      <c r="C23" s="5">
        <v>9529</v>
      </c>
      <c r="D23" s="6" t="s">
        <v>100</v>
      </c>
      <c r="E23" s="6"/>
      <c r="F23" s="5" t="s">
        <v>290</v>
      </c>
      <c r="G23" s="3">
        <v>56256</v>
      </c>
      <c r="H23" s="3"/>
      <c r="I23" s="3">
        <v>699</v>
      </c>
      <c r="J23" s="3"/>
      <c r="K23" s="3"/>
      <c r="L23" s="3"/>
      <c r="M23" s="3"/>
      <c r="N23" s="3">
        <v>137675</v>
      </c>
      <c r="O23" s="3">
        <v>45473</v>
      </c>
      <c r="P23" s="3">
        <v>820</v>
      </c>
      <c r="Q23" s="3"/>
      <c r="R23" s="30">
        <f t="shared" ref="R23:R46" si="6">SUM(G23:Q23)</f>
        <v>240923</v>
      </c>
      <c r="S23" s="12">
        <v>53228</v>
      </c>
      <c r="T23" s="12">
        <v>16800</v>
      </c>
      <c r="U23" s="12">
        <v>29581</v>
      </c>
      <c r="V23" s="12">
        <v>18918</v>
      </c>
      <c r="W23" s="12">
        <v>66228</v>
      </c>
      <c r="X23" s="12">
        <v>28893</v>
      </c>
      <c r="Y23" s="12">
        <v>10157</v>
      </c>
      <c r="Z23" s="12"/>
      <c r="AA23" s="12"/>
      <c r="AB23" s="13">
        <f t="shared" si="1"/>
        <v>223805</v>
      </c>
      <c r="AC23" s="14">
        <f t="shared" si="2"/>
        <v>17118</v>
      </c>
      <c r="AD23" s="12">
        <v>4530000</v>
      </c>
      <c r="AE23" s="12">
        <v>4935</v>
      </c>
      <c r="AF23" s="12">
        <v>1090671</v>
      </c>
      <c r="AG23" s="12">
        <v>20136</v>
      </c>
      <c r="AH23" s="30">
        <f t="shared" si="3"/>
        <v>5645742</v>
      </c>
      <c r="AI23" s="12">
        <v>8652</v>
      </c>
      <c r="AJ23" s="30">
        <f t="shared" si="4"/>
        <v>5637090</v>
      </c>
    </row>
    <row r="24" spans="1:36" ht="17.850000000000001" customHeight="1" x14ac:dyDescent="0.25">
      <c r="A24" s="5">
        <f t="shared" si="5"/>
        <v>21</v>
      </c>
      <c r="B24" s="5" t="s">
        <v>41</v>
      </c>
      <c r="C24" s="5">
        <v>9555</v>
      </c>
      <c r="D24" s="6" t="s">
        <v>101</v>
      </c>
      <c r="E24" s="6"/>
      <c r="F24" s="5" t="s">
        <v>290</v>
      </c>
      <c r="G24" s="3">
        <v>116297</v>
      </c>
      <c r="H24" s="3"/>
      <c r="I24" s="3">
        <v>5000</v>
      </c>
      <c r="J24" s="3"/>
      <c r="K24" s="3"/>
      <c r="L24" s="3"/>
      <c r="M24" s="3"/>
      <c r="N24" s="3">
        <v>47499</v>
      </c>
      <c r="O24" s="3">
        <v>7144</v>
      </c>
      <c r="P24" s="3"/>
      <c r="Q24" s="3">
        <v>130</v>
      </c>
      <c r="R24" s="30">
        <f t="shared" si="6"/>
        <v>176070</v>
      </c>
      <c r="S24" s="3">
        <v>36856</v>
      </c>
      <c r="T24" s="3">
        <v>16900</v>
      </c>
      <c r="U24" s="3">
        <v>4370</v>
      </c>
      <c r="V24" s="3">
        <v>12222</v>
      </c>
      <c r="W24" s="3">
        <v>46640</v>
      </c>
      <c r="X24" s="3">
        <v>13655</v>
      </c>
      <c r="Y24" s="3">
        <v>6630</v>
      </c>
      <c r="Z24" s="3">
        <v>9170</v>
      </c>
      <c r="AA24" s="3">
        <v>1070</v>
      </c>
      <c r="AB24" s="13">
        <f t="shared" si="1"/>
        <v>147513</v>
      </c>
      <c r="AC24" s="14">
        <f t="shared" si="2"/>
        <v>28557</v>
      </c>
      <c r="AD24" s="3">
        <v>3988840</v>
      </c>
      <c r="AE24" s="3">
        <v>6213</v>
      </c>
      <c r="AF24" s="3">
        <v>195011</v>
      </c>
      <c r="AG24" s="3"/>
      <c r="AH24" s="30">
        <f t="shared" si="3"/>
        <v>4190064</v>
      </c>
      <c r="AI24" s="12">
        <v>1730</v>
      </c>
      <c r="AJ24" s="30">
        <f t="shared" si="4"/>
        <v>4188334</v>
      </c>
    </row>
    <row r="25" spans="1:36" ht="17.850000000000001" customHeight="1" x14ac:dyDescent="0.25">
      <c r="A25" s="5">
        <f t="shared" si="5"/>
        <v>22</v>
      </c>
      <c r="B25" s="5" t="s">
        <v>41</v>
      </c>
      <c r="C25" s="5">
        <v>9548</v>
      </c>
      <c r="D25" s="6" t="s">
        <v>102</v>
      </c>
      <c r="E25" s="6"/>
      <c r="F25" s="5" t="s">
        <v>290</v>
      </c>
      <c r="G25" s="3">
        <v>87304</v>
      </c>
      <c r="H25" s="3"/>
      <c r="I25" s="3">
        <v>12549</v>
      </c>
      <c r="J25" s="3">
        <v>68536</v>
      </c>
      <c r="K25" s="3">
        <v>10000</v>
      </c>
      <c r="L25" s="3">
        <v>10000</v>
      </c>
      <c r="M25" s="3"/>
      <c r="N25" s="3">
        <v>94831</v>
      </c>
      <c r="O25" s="3"/>
      <c r="P25" s="3">
        <v>11560</v>
      </c>
      <c r="Q25" s="3"/>
      <c r="R25" s="30">
        <f t="shared" si="6"/>
        <v>294780</v>
      </c>
      <c r="S25" s="12">
        <v>98717</v>
      </c>
      <c r="T25" s="12">
        <v>13000</v>
      </c>
      <c r="U25" s="12">
        <v>500</v>
      </c>
      <c r="V25" s="12">
        <v>44246</v>
      </c>
      <c r="W25" s="12">
        <v>147540</v>
      </c>
      <c r="X25" s="12">
        <v>7275</v>
      </c>
      <c r="Y25" s="12">
        <v>12387</v>
      </c>
      <c r="Z25" s="12"/>
      <c r="AA25" s="12">
        <v>9170</v>
      </c>
      <c r="AB25" s="13">
        <f t="shared" si="1"/>
        <v>332835</v>
      </c>
      <c r="AC25" s="14">
        <f t="shared" si="2"/>
        <v>-38055</v>
      </c>
      <c r="AD25" s="12">
        <v>5092000</v>
      </c>
      <c r="AE25" s="12">
        <v>179127</v>
      </c>
      <c r="AF25" s="12">
        <v>53599</v>
      </c>
      <c r="AG25" s="12">
        <v>899</v>
      </c>
      <c r="AH25" s="30">
        <f t="shared" si="3"/>
        <v>5325625</v>
      </c>
      <c r="AI25" s="12">
        <v>-693</v>
      </c>
      <c r="AJ25" s="30">
        <f t="shared" si="4"/>
        <v>5326318</v>
      </c>
    </row>
    <row r="26" spans="1:36" ht="17.850000000000001" customHeight="1" x14ac:dyDescent="0.25">
      <c r="A26" s="5">
        <f t="shared" si="5"/>
        <v>23</v>
      </c>
      <c r="B26" s="5" t="s">
        <v>41</v>
      </c>
      <c r="C26" s="5">
        <v>9549</v>
      </c>
      <c r="D26" s="6" t="s">
        <v>103</v>
      </c>
      <c r="E26" s="6"/>
      <c r="F26" s="5" t="s">
        <v>290</v>
      </c>
      <c r="G26" s="3">
        <v>165114</v>
      </c>
      <c r="H26" s="3">
        <v>589</v>
      </c>
      <c r="I26" s="3">
        <v>2025</v>
      </c>
      <c r="J26" s="3"/>
      <c r="K26" s="3"/>
      <c r="L26" s="3"/>
      <c r="M26" s="3"/>
      <c r="N26" s="3">
        <v>16768</v>
      </c>
      <c r="O26" s="3">
        <v>9596</v>
      </c>
      <c r="P26" s="3">
        <v>3546</v>
      </c>
      <c r="Q26" s="3">
        <v>30</v>
      </c>
      <c r="R26" s="30">
        <f t="shared" si="6"/>
        <v>197668</v>
      </c>
      <c r="S26" s="12">
        <v>79039</v>
      </c>
      <c r="T26" s="12">
        <v>33800</v>
      </c>
      <c r="U26" s="12">
        <v>10048</v>
      </c>
      <c r="V26" s="12">
        <v>28390</v>
      </c>
      <c r="W26" s="12">
        <v>28379</v>
      </c>
      <c r="X26" s="12">
        <v>13582</v>
      </c>
      <c r="Y26" s="12">
        <v>3169</v>
      </c>
      <c r="Z26" s="12">
        <v>3494</v>
      </c>
      <c r="AA26" s="12">
        <v>10729</v>
      </c>
      <c r="AB26" s="13">
        <f t="shared" si="1"/>
        <v>210630</v>
      </c>
      <c r="AC26" s="14">
        <f t="shared" si="2"/>
        <v>-12962</v>
      </c>
      <c r="AD26" s="12">
        <v>1730000</v>
      </c>
      <c r="AE26" s="12">
        <v>31059</v>
      </c>
      <c r="AF26" s="12">
        <v>186871</v>
      </c>
      <c r="AG26" s="12">
        <v>5869</v>
      </c>
      <c r="AH26" s="30">
        <f t="shared" si="3"/>
        <v>1953799</v>
      </c>
      <c r="AI26" s="12">
        <v>11098</v>
      </c>
      <c r="AJ26" s="30">
        <f t="shared" si="4"/>
        <v>1942701</v>
      </c>
    </row>
    <row r="27" spans="1:36" ht="17.850000000000001" customHeight="1" x14ac:dyDescent="0.25">
      <c r="A27" s="5">
        <f t="shared" si="5"/>
        <v>24</v>
      </c>
      <c r="B27" s="5" t="s">
        <v>41</v>
      </c>
      <c r="C27" s="5">
        <v>9615</v>
      </c>
      <c r="D27" s="6" t="s">
        <v>104</v>
      </c>
      <c r="E27" s="6"/>
      <c r="F27" s="5" t="s">
        <v>290</v>
      </c>
      <c r="G27" s="3">
        <v>391470</v>
      </c>
      <c r="H27" s="3">
        <v>0</v>
      </c>
      <c r="I27" s="3">
        <v>0</v>
      </c>
      <c r="J27" s="3">
        <v>0</v>
      </c>
      <c r="K27" s="3">
        <v>0</v>
      </c>
      <c r="L27" s="3">
        <v>28500</v>
      </c>
      <c r="M27" s="3"/>
      <c r="N27" s="3"/>
      <c r="O27" s="3">
        <v>29894</v>
      </c>
      <c r="P27" s="3">
        <v>1707</v>
      </c>
      <c r="Q27" s="3">
        <v>10695</v>
      </c>
      <c r="R27" s="30">
        <f t="shared" si="6"/>
        <v>462266</v>
      </c>
      <c r="S27" s="12">
        <v>74824</v>
      </c>
      <c r="T27" s="12">
        <v>0</v>
      </c>
      <c r="U27" s="12">
        <v>140</v>
      </c>
      <c r="V27" s="12">
        <v>17908</v>
      </c>
      <c r="W27" s="12">
        <v>138555</v>
      </c>
      <c r="X27" s="12">
        <v>38413</v>
      </c>
      <c r="Y27" s="12">
        <v>24075</v>
      </c>
      <c r="Z27" s="12">
        <v>0</v>
      </c>
      <c r="AA27" s="12">
        <v>0</v>
      </c>
      <c r="AB27" s="13">
        <f t="shared" si="1"/>
        <v>293915</v>
      </c>
      <c r="AC27" s="14">
        <f t="shared" si="2"/>
        <v>168351</v>
      </c>
      <c r="AD27" s="12">
        <v>11540000</v>
      </c>
      <c r="AE27" s="12">
        <v>34172</v>
      </c>
      <c r="AF27" s="12">
        <v>769757</v>
      </c>
      <c r="AG27" s="12">
        <v>22045</v>
      </c>
      <c r="AH27" s="30">
        <f t="shared" si="3"/>
        <v>12365974</v>
      </c>
      <c r="AI27" s="12">
        <v>22822</v>
      </c>
      <c r="AJ27" s="30">
        <f t="shared" si="4"/>
        <v>12343152</v>
      </c>
    </row>
    <row r="28" spans="1:36" ht="17.850000000000001" customHeight="1" x14ac:dyDescent="0.25">
      <c r="A28" s="5">
        <f t="shared" si="5"/>
        <v>25</v>
      </c>
      <c r="B28" s="5" t="s">
        <v>41</v>
      </c>
      <c r="C28" s="5">
        <v>9614</v>
      </c>
      <c r="D28" s="6" t="s">
        <v>105</v>
      </c>
      <c r="E28" s="6"/>
      <c r="F28" s="5" t="s">
        <v>290</v>
      </c>
      <c r="G28" s="3">
        <v>128045</v>
      </c>
      <c r="H28" s="3"/>
      <c r="I28" s="3">
        <v>23281</v>
      </c>
      <c r="J28" s="3">
        <v>0</v>
      </c>
      <c r="K28" s="3">
        <v>700</v>
      </c>
      <c r="L28" s="3">
        <v>2000</v>
      </c>
      <c r="M28" s="3"/>
      <c r="N28" s="3">
        <v>53698</v>
      </c>
      <c r="O28" s="3">
        <v>6064</v>
      </c>
      <c r="P28" s="3"/>
      <c r="Q28" s="3">
        <v>6753</v>
      </c>
      <c r="R28" s="30">
        <f t="shared" si="6"/>
        <v>220541</v>
      </c>
      <c r="S28" s="12">
        <v>86858</v>
      </c>
      <c r="T28" s="12">
        <v>22100</v>
      </c>
      <c r="U28" s="12">
        <v>537</v>
      </c>
      <c r="V28" s="12">
        <v>57800</v>
      </c>
      <c r="W28" s="12">
        <v>60325</v>
      </c>
      <c r="X28" s="12">
        <v>10230</v>
      </c>
      <c r="Y28" s="12">
        <v>4975</v>
      </c>
      <c r="Z28" s="12"/>
      <c r="AA28" s="12">
        <v>20902</v>
      </c>
      <c r="AB28" s="13">
        <f t="shared" si="1"/>
        <v>263727</v>
      </c>
      <c r="AC28" s="14">
        <f t="shared" si="2"/>
        <v>-43186</v>
      </c>
      <c r="AD28" s="12">
        <v>3659909</v>
      </c>
      <c r="AE28" s="12">
        <v>25082</v>
      </c>
      <c r="AF28" s="12">
        <v>130666</v>
      </c>
      <c r="AG28" s="12">
        <v>4209</v>
      </c>
      <c r="AH28" s="30">
        <f t="shared" si="3"/>
        <v>3819866</v>
      </c>
      <c r="AI28" s="12">
        <v>51573</v>
      </c>
      <c r="AJ28" s="30">
        <f t="shared" si="4"/>
        <v>3768293</v>
      </c>
    </row>
    <row r="29" spans="1:36" ht="17.850000000000001" customHeight="1" x14ac:dyDescent="0.25">
      <c r="A29" s="5">
        <f t="shared" si="5"/>
        <v>26</v>
      </c>
      <c r="B29" s="5" t="s">
        <v>41</v>
      </c>
      <c r="C29" s="5">
        <v>9581</v>
      </c>
      <c r="D29" s="6" t="s">
        <v>106</v>
      </c>
      <c r="E29" s="6"/>
      <c r="F29" s="5" t="s">
        <v>290</v>
      </c>
      <c r="G29" s="3">
        <v>401289</v>
      </c>
      <c r="H29" s="3">
        <v>36949</v>
      </c>
      <c r="I29" s="3">
        <v>42898</v>
      </c>
      <c r="J29" s="3"/>
      <c r="K29" s="3">
        <v>12475</v>
      </c>
      <c r="L29" s="3">
        <v>2000</v>
      </c>
      <c r="M29" s="3"/>
      <c r="N29" s="3">
        <v>15570</v>
      </c>
      <c r="O29" s="3">
        <v>1831</v>
      </c>
      <c r="P29" s="3">
        <v>9942</v>
      </c>
      <c r="Q29" s="3"/>
      <c r="R29" s="30">
        <f t="shared" si="6"/>
        <v>522954</v>
      </c>
      <c r="S29" s="12">
        <v>78465</v>
      </c>
      <c r="T29" s="12">
        <v>23400</v>
      </c>
      <c r="U29" s="12">
        <v>2205</v>
      </c>
      <c r="V29" s="12">
        <v>171237</v>
      </c>
      <c r="W29" s="12">
        <v>32758</v>
      </c>
      <c r="X29" s="12">
        <v>89753</v>
      </c>
      <c r="Y29" s="12">
        <v>30547</v>
      </c>
      <c r="Z29" s="12">
        <v>56845</v>
      </c>
      <c r="AA29" s="12">
        <v>21975</v>
      </c>
      <c r="AB29" s="13">
        <f t="shared" si="1"/>
        <v>507185</v>
      </c>
      <c r="AC29" s="14">
        <f t="shared" si="2"/>
        <v>15769</v>
      </c>
      <c r="AD29" s="12">
        <v>1451630</v>
      </c>
      <c r="AE29" s="12">
        <v>33270</v>
      </c>
      <c r="AF29" s="12">
        <v>86674</v>
      </c>
      <c r="AG29" s="12">
        <v>5299</v>
      </c>
      <c r="AH29" s="30">
        <f t="shared" si="3"/>
        <v>1576873</v>
      </c>
      <c r="AI29" s="12">
        <v>36035</v>
      </c>
      <c r="AJ29" s="30">
        <f t="shared" si="4"/>
        <v>1540838</v>
      </c>
    </row>
    <row r="30" spans="1:36" ht="17.850000000000001" customHeight="1" x14ac:dyDescent="0.25">
      <c r="A30" s="5">
        <f t="shared" si="5"/>
        <v>27</v>
      </c>
      <c r="B30" s="5" t="s">
        <v>41</v>
      </c>
      <c r="C30" s="5">
        <v>9618</v>
      </c>
      <c r="D30" s="6" t="s">
        <v>107</v>
      </c>
      <c r="E30" s="6"/>
      <c r="F30" s="5" t="s">
        <v>51</v>
      </c>
      <c r="G30" s="3">
        <v>85426</v>
      </c>
      <c r="H30" s="3">
        <v>0</v>
      </c>
      <c r="I30" s="3">
        <v>3005</v>
      </c>
      <c r="J30" s="3"/>
      <c r="K30" s="3">
        <v>6422</v>
      </c>
      <c r="L30" s="3">
        <v>0</v>
      </c>
      <c r="M30" s="3"/>
      <c r="N30" s="3">
        <v>1526</v>
      </c>
      <c r="O30" s="3">
        <v>1128</v>
      </c>
      <c r="P30" s="3">
        <v>0</v>
      </c>
      <c r="Q30" s="3">
        <v>6723</v>
      </c>
      <c r="R30" s="30">
        <f t="shared" si="6"/>
        <v>104230</v>
      </c>
      <c r="S30" s="12">
        <v>26407</v>
      </c>
      <c r="T30" s="12">
        <v>1527</v>
      </c>
      <c r="U30" s="12">
        <v>8571</v>
      </c>
      <c r="V30" s="12">
        <v>0</v>
      </c>
      <c r="W30" s="12">
        <v>35458</v>
      </c>
      <c r="X30" s="12">
        <v>10234</v>
      </c>
      <c r="Y30" s="12">
        <v>0</v>
      </c>
      <c r="Z30" s="12">
        <v>0</v>
      </c>
      <c r="AA30" s="12"/>
      <c r="AB30" s="13">
        <f t="shared" si="1"/>
        <v>82197</v>
      </c>
      <c r="AC30" s="14">
        <f t="shared" si="2"/>
        <v>22033</v>
      </c>
      <c r="AD30" s="12">
        <v>1876885</v>
      </c>
      <c r="AE30" s="12">
        <v>12789</v>
      </c>
      <c r="AF30" s="12">
        <v>52627</v>
      </c>
      <c r="AG30" s="12"/>
      <c r="AH30" s="30">
        <f t="shared" si="3"/>
        <v>1942301</v>
      </c>
      <c r="AI30" s="12">
        <v>0</v>
      </c>
      <c r="AJ30" s="30">
        <f t="shared" si="4"/>
        <v>1942301</v>
      </c>
    </row>
    <row r="31" spans="1:36" ht="17.850000000000001" customHeight="1" x14ac:dyDescent="0.25">
      <c r="A31" s="5">
        <f t="shared" si="5"/>
        <v>28</v>
      </c>
      <c r="B31" s="5" t="s">
        <v>41</v>
      </c>
      <c r="C31" s="5">
        <v>9619</v>
      </c>
      <c r="D31" s="6" t="s">
        <v>108</v>
      </c>
      <c r="E31" s="6"/>
      <c r="F31" s="5" t="s">
        <v>290</v>
      </c>
      <c r="G31" s="3">
        <v>112137</v>
      </c>
      <c r="H31" s="3">
        <v>1400</v>
      </c>
      <c r="I31" s="3"/>
      <c r="J31" s="3">
        <v>1840</v>
      </c>
      <c r="K31" s="3">
        <v>51000</v>
      </c>
      <c r="L31" s="3"/>
      <c r="M31" s="3"/>
      <c r="N31" s="3">
        <v>4673</v>
      </c>
      <c r="O31" s="3">
        <v>65333</v>
      </c>
      <c r="P31" s="3">
        <v>3087</v>
      </c>
      <c r="Q31" s="3"/>
      <c r="R31" s="30">
        <f t="shared" si="6"/>
        <v>239470</v>
      </c>
      <c r="S31" s="12">
        <v>7960</v>
      </c>
      <c r="T31" s="12"/>
      <c r="U31" s="12"/>
      <c r="V31" s="12">
        <v>105949</v>
      </c>
      <c r="W31" s="12">
        <v>54413</v>
      </c>
      <c r="X31" s="12">
        <v>17831</v>
      </c>
      <c r="Y31" s="12">
        <v>16474</v>
      </c>
      <c r="Z31" s="12">
        <v>3915</v>
      </c>
      <c r="AA31" s="12"/>
      <c r="AB31" s="13">
        <f t="shared" si="1"/>
        <v>206542</v>
      </c>
      <c r="AC31" s="14">
        <f t="shared" si="2"/>
        <v>32928</v>
      </c>
      <c r="AD31" s="12">
        <v>3610000</v>
      </c>
      <c r="AE31" s="12">
        <v>9022</v>
      </c>
      <c r="AF31" s="12">
        <v>1416384</v>
      </c>
      <c r="AG31" s="12">
        <v>190</v>
      </c>
      <c r="AH31" s="30">
        <f t="shared" si="3"/>
        <v>5035596</v>
      </c>
      <c r="AI31" s="12">
        <v>4973</v>
      </c>
      <c r="AJ31" s="30">
        <f t="shared" si="4"/>
        <v>5030623</v>
      </c>
    </row>
    <row r="32" spans="1:36" ht="17.850000000000001" customHeight="1" x14ac:dyDescent="0.25">
      <c r="A32" s="5">
        <f t="shared" si="5"/>
        <v>29</v>
      </c>
      <c r="B32" s="5" t="s">
        <v>41</v>
      </c>
      <c r="C32" s="5">
        <v>9616</v>
      </c>
      <c r="D32" s="6" t="s">
        <v>109</v>
      </c>
      <c r="E32" s="6"/>
      <c r="F32" s="5" t="s">
        <v>51</v>
      </c>
      <c r="G32" s="3">
        <v>103788</v>
      </c>
      <c r="H32" s="3">
        <v>0</v>
      </c>
      <c r="I32" s="3">
        <v>0</v>
      </c>
      <c r="J32" s="3">
        <v>91187</v>
      </c>
      <c r="K32" s="3">
        <v>0</v>
      </c>
      <c r="L32" s="3">
        <v>71793</v>
      </c>
      <c r="M32" s="3"/>
      <c r="N32" s="3">
        <v>4354</v>
      </c>
      <c r="O32" s="3">
        <v>0</v>
      </c>
      <c r="P32" s="3">
        <v>7812</v>
      </c>
      <c r="Q32" s="3">
        <v>0</v>
      </c>
      <c r="R32" s="30">
        <f t="shared" si="6"/>
        <v>278934</v>
      </c>
      <c r="S32" s="12">
        <v>51929</v>
      </c>
      <c r="T32" s="12">
        <v>4190</v>
      </c>
      <c r="U32" s="12">
        <v>0</v>
      </c>
      <c r="V32" s="12">
        <v>0</v>
      </c>
      <c r="W32" s="12">
        <v>0</v>
      </c>
      <c r="X32" s="12">
        <v>23409</v>
      </c>
      <c r="Y32" s="12">
        <v>19350</v>
      </c>
      <c r="Z32" s="12">
        <v>0</v>
      </c>
      <c r="AA32" s="12">
        <v>0</v>
      </c>
      <c r="AB32" s="13">
        <f t="shared" si="1"/>
        <v>98878</v>
      </c>
      <c r="AC32" s="14">
        <f t="shared" si="2"/>
        <v>180056</v>
      </c>
      <c r="AD32" s="12">
        <v>2905000</v>
      </c>
      <c r="AE32" s="12">
        <v>0</v>
      </c>
      <c r="AF32" s="12">
        <v>151334</v>
      </c>
      <c r="AG32" s="12">
        <v>0</v>
      </c>
      <c r="AH32" s="30">
        <f t="shared" si="3"/>
        <v>3056334</v>
      </c>
      <c r="AI32" s="12">
        <v>0</v>
      </c>
      <c r="AJ32" s="30">
        <f t="shared" si="4"/>
        <v>3056334</v>
      </c>
    </row>
    <row r="33" spans="1:36" ht="17.850000000000001" customHeight="1" x14ac:dyDescent="0.25">
      <c r="A33" s="5">
        <f t="shared" si="5"/>
        <v>30</v>
      </c>
      <c r="B33" s="5" t="s">
        <v>41</v>
      </c>
      <c r="C33" s="5">
        <v>19774</v>
      </c>
      <c r="D33" s="6" t="s">
        <v>110</v>
      </c>
      <c r="E33" s="6"/>
      <c r="F33" s="5" t="s">
        <v>290</v>
      </c>
      <c r="G33" s="3">
        <v>83671</v>
      </c>
      <c r="H33" s="3"/>
      <c r="I33" s="3">
        <v>48831</v>
      </c>
      <c r="J33" s="3"/>
      <c r="K33" s="3">
        <v>7848</v>
      </c>
      <c r="L33" s="3"/>
      <c r="M33" s="3"/>
      <c r="N33" s="3">
        <v>16543</v>
      </c>
      <c r="O33" s="3">
        <v>116171</v>
      </c>
      <c r="P33" s="3">
        <v>751</v>
      </c>
      <c r="Q33" s="3">
        <v>3634</v>
      </c>
      <c r="R33" s="30">
        <f t="shared" si="6"/>
        <v>277449</v>
      </c>
      <c r="S33" s="3">
        <v>65919</v>
      </c>
      <c r="T33" s="3">
        <v>34389</v>
      </c>
      <c r="U33" s="3">
        <v>1877</v>
      </c>
      <c r="V33" s="3">
        <v>81201</v>
      </c>
      <c r="W33" s="3">
        <v>56292</v>
      </c>
      <c r="X33" s="3">
        <v>29647</v>
      </c>
      <c r="Y33" s="3">
        <v>53767</v>
      </c>
      <c r="Z33" s="3"/>
      <c r="AA33" s="3">
        <v>10447</v>
      </c>
      <c r="AB33" s="13">
        <f t="shared" ref="AB33" si="7">SUM(S33:AA33)</f>
        <v>333539</v>
      </c>
      <c r="AC33" s="14">
        <f t="shared" si="2"/>
        <v>-56090</v>
      </c>
      <c r="AD33" s="3">
        <v>6654000</v>
      </c>
      <c r="AE33" s="3">
        <v>32826</v>
      </c>
      <c r="AF33" s="3">
        <v>2030444</v>
      </c>
      <c r="AG33" s="3">
        <v>6088</v>
      </c>
      <c r="AH33" s="30">
        <f t="shared" si="3"/>
        <v>8723358</v>
      </c>
      <c r="AI33" s="3">
        <v>56838</v>
      </c>
      <c r="AJ33" s="30">
        <f t="shared" si="4"/>
        <v>8666520</v>
      </c>
    </row>
    <row r="34" spans="1:36" ht="17.850000000000001" customHeight="1" x14ac:dyDescent="0.25">
      <c r="A34" s="5">
        <f t="shared" si="5"/>
        <v>31</v>
      </c>
      <c r="B34" s="5" t="s">
        <v>41</v>
      </c>
      <c r="C34" s="5">
        <v>9623</v>
      </c>
      <c r="D34" s="6" t="s">
        <v>111</v>
      </c>
      <c r="E34" s="6"/>
      <c r="F34" s="5" t="s">
        <v>51</v>
      </c>
      <c r="G34" s="3">
        <v>142662</v>
      </c>
      <c r="H34" s="3"/>
      <c r="I34" s="3">
        <v>2435</v>
      </c>
      <c r="J34" s="3"/>
      <c r="K34" s="3"/>
      <c r="L34" s="3">
        <v>5000</v>
      </c>
      <c r="M34" s="3"/>
      <c r="N34" s="3">
        <v>8071</v>
      </c>
      <c r="O34" s="3">
        <v>7627</v>
      </c>
      <c r="P34" s="3">
        <v>24773</v>
      </c>
      <c r="Q34" s="3">
        <v>43</v>
      </c>
      <c r="R34" s="30">
        <f t="shared" si="6"/>
        <v>190611</v>
      </c>
      <c r="S34" s="12">
        <v>22628</v>
      </c>
      <c r="T34" s="12">
        <v>18854</v>
      </c>
      <c r="U34" s="12">
        <v>4350</v>
      </c>
      <c r="V34" s="12">
        <v>3800</v>
      </c>
      <c r="W34" s="12">
        <v>19473</v>
      </c>
      <c r="X34" s="12">
        <v>18928</v>
      </c>
      <c r="Y34" s="12">
        <v>2435</v>
      </c>
      <c r="Z34" s="12"/>
      <c r="AA34" s="12"/>
      <c r="AB34" s="13">
        <f t="shared" si="1"/>
        <v>90468</v>
      </c>
      <c r="AC34" s="14">
        <f t="shared" si="2"/>
        <v>100143</v>
      </c>
      <c r="AD34" s="12">
        <v>2260000</v>
      </c>
      <c r="AE34" s="12">
        <v>0</v>
      </c>
      <c r="AF34" s="12">
        <v>285632</v>
      </c>
      <c r="AG34" s="12">
        <v>8495</v>
      </c>
      <c r="AH34" s="30">
        <f t="shared" si="3"/>
        <v>2554127</v>
      </c>
      <c r="AI34" s="12">
        <v>1935</v>
      </c>
      <c r="AJ34" s="30">
        <f t="shared" si="4"/>
        <v>2552192</v>
      </c>
    </row>
    <row r="35" spans="1:36" ht="17.850000000000001" customHeight="1" x14ac:dyDescent="0.25">
      <c r="A35" s="5">
        <f t="shared" si="5"/>
        <v>32</v>
      </c>
      <c r="B35" s="5" t="s">
        <v>41</v>
      </c>
      <c r="C35" s="5">
        <v>9534</v>
      </c>
      <c r="D35" s="6" t="s">
        <v>112</v>
      </c>
      <c r="E35" s="6"/>
      <c r="F35" s="5" t="s">
        <v>290</v>
      </c>
      <c r="G35" s="3">
        <v>176500</v>
      </c>
      <c r="H35" s="3"/>
      <c r="I35" s="3"/>
      <c r="J35" s="3">
        <v>0</v>
      </c>
      <c r="K35" s="3"/>
      <c r="L35" s="3"/>
      <c r="M35" s="3"/>
      <c r="N35" s="3">
        <v>108740</v>
      </c>
      <c r="O35" s="3">
        <v>3516</v>
      </c>
      <c r="P35" s="3">
        <v>6922</v>
      </c>
      <c r="Q35" s="3">
        <v>-17705</v>
      </c>
      <c r="R35" s="30">
        <f t="shared" si="6"/>
        <v>277973</v>
      </c>
      <c r="S35" s="12"/>
      <c r="T35" s="12"/>
      <c r="U35" s="12"/>
      <c r="V35" s="12">
        <v>90303</v>
      </c>
      <c r="W35" s="12">
        <v>71870</v>
      </c>
      <c r="X35" s="12">
        <v>61842</v>
      </c>
      <c r="Y35" s="12">
        <v>32500</v>
      </c>
      <c r="Z35" s="12">
        <v>10426</v>
      </c>
      <c r="AA35" s="12"/>
      <c r="AB35" s="13">
        <f t="shared" si="1"/>
        <v>266941</v>
      </c>
      <c r="AC35" s="14">
        <f t="shared" si="2"/>
        <v>11032</v>
      </c>
      <c r="AD35" s="12">
        <v>5100000</v>
      </c>
      <c r="AE35" s="12">
        <v>11402</v>
      </c>
      <c r="AF35" s="12">
        <v>122885</v>
      </c>
      <c r="AG35" s="12">
        <v>1374</v>
      </c>
      <c r="AH35" s="30">
        <f t="shared" si="3"/>
        <v>5235661</v>
      </c>
      <c r="AI35" s="12">
        <v>80416</v>
      </c>
      <c r="AJ35" s="30">
        <f t="shared" si="4"/>
        <v>5155245</v>
      </c>
    </row>
    <row r="36" spans="1:36" ht="17.850000000000001" customHeight="1" x14ac:dyDescent="0.25">
      <c r="A36" s="5">
        <f t="shared" si="5"/>
        <v>33</v>
      </c>
      <c r="B36" s="5" t="s">
        <v>41</v>
      </c>
      <c r="C36" s="5">
        <v>9552</v>
      </c>
      <c r="D36" s="6" t="s">
        <v>113</v>
      </c>
      <c r="E36" s="6"/>
      <c r="F36" s="5" t="s">
        <v>290</v>
      </c>
      <c r="G36" s="3">
        <v>32686</v>
      </c>
      <c r="H36" s="3">
        <v>0</v>
      </c>
      <c r="I36" s="3">
        <v>0</v>
      </c>
      <c r="J36" s="3">
        <v>0</v>
      </c>
      <c r="K36" s="3"/>
      <c r="L36" s="3"/>
      <c r="M36" s="3"/>
      <c r="N36" s="3"/>
      <c r="O36" s="3">
        <v>7838</v>
      </c>
      <c r="P36" s="3"/>
      <c r="Q36" s="3"/>
      <c r="R36" s="30">
        <f t="shared" si="6"/>
        <v>40524</v>
      </c>
      <c r="S36" s="12"/>
      <c r="T36" s="12">
        <v>0</v>
      </c>
      <c r="U36" s="12">
        <v>1292</v>
      </c>
      <c r="V36" s="12">
        <v>6675</v>
      </c>
      <c r="W36" s="12">
        <v>20730</v>
      </c>
      <c r="X36" s="12">
        <v>10659</v>
      </c>
      <c r="Y36" s="12"/>
      <c r="Z36" s="12">
        <v>18449</v>
      </c>
      <c r="AA36" s="12">
        <v>6985</v>
      </c>
      <c r="AB36" s="13">
        <f t="shared" si="1"/>
        <v>64790</v>
      </c>
      <c r="AC36" s="14">
        <f t="shared" si="2"/>
        <v>-24266</v>
      </c>
      <c r="AD36" s="12"/>
      <c r="AE36" s="12"/>
      <c r="AF36" s="12"/>
      <c r="AG36" s="12"/>
      <c r="AH36" s="30">
        <f t="shared" si="3"/>
        <v>0</v>
      </c>
      <c r="AI36" s="12"/>
      <c r="AJ36" s="30">
        <f t="shared" si="4"/>
        <v>0</v>
      </c>
    </row>
    <row r="37" spans="1:36" ht="17.850000000000001" customHeight="1" x14ac:dyDescent="0.25">
      <c r="A37" s="5">
        <f t="shared" si="5"/>
        <v>34</v>
      </c>
      <c r="B37" s="5" t="s">
        <v>41</v>
      </c>
      <c r="C37" s="5">
        <v>9564</v>
      </c>
      <c r="D37" s="6" t="s">
        <v>114</v>
      </c>
      <c r="E37" s="6"/>
      <c r="F37" s="5" t="s">
        <v>51</v>
      </c>
      <c r="G37" s="3">
        <v>29068</v>
      </c>
      <c r="H37" s="3">
        <v>2730</v>
      </c>
      <c r="I37" s="3"/>
      <c r="J37" s="3">
        <v>11040</v>
      </c>
      <c r="K37" s="3"/>
      <c r="L37" s="3"/>
      <c r="M37" s="3"/>
      <c r="N37" s="3">
        <v>9360</v>
      </c>
      <c r="O37" s="3">
        <v>15990</v>
      </c>
      <c r="P37" s="3">
        <v>3891</v>
      </c>
      <c r="Q37" s="3"/>
      <c r="R37" s="30">
        <f t="shared" si="6"/>
        <v>72079</v>
      </c>
      <c r="S37" s="12">
        <v>48133</v>
      </c>
      <c r="T37" s="12">
        <v>9019</v>
      </c>
      <c r="U37" s="12">
        <v>158</v>
      </c>
      <c r="V37" s="12">
        <v>9506</v>
      </c>
      <c r="W37" s="12">
        <v>57702</v>
      </c>
      <c r="X37" s="12">
        <v>15173</v>
      </c>
      <c r="Y37" s="12">
        <v>2748</v>
      </c>
      <c r="Z37" s="12">
        <v>1284</v>
      </c>
      <c r="AA37" s="12"/>
      <c r="AB37" s="13">
        <f t="shared" si="1"/>
        <v>143723</v>
      </c>
      <c r="AC37" s="14">
        <f t="shared" si="2"/>
        <v>-71644</v>
      </c>
      <c r="AD37" s="12">
        <v>800000</v>
      </c>
      <c r="AE37" s="12"/>
      <c r="AF37" s="12">
        <v>644257</v>
      </c>
      <c r="AG37" s="12"/>
      <c r="AH37" s="30">
        <f t="shared" si="3"/>
        <v>1444257</v>
      </c>
      <c r="AI37" s="12"/>
      <c r="AJ37" s="30">
        <f t="shared" si="4"/>
        <v>1444257</v>
      </c>
    </row>
    <row r="38" spans="1:36" ht="17.850000000000001" customHeight="1" x14ac:dyDescent="0.25">
      <c r="A38" s="5">
        <f t="shared" si="5"/>
        <v>35</v>
      </c>
      <c r="B38" s="5" t="s">
        <v>41</v>
      </c>
      <c r="C38" s="5">
        <v>9532</v>
      </c>
      <c r="D38" s="6" t="s">
        <v>115</v>
      </c>
      <c r="E38" s="6"/>
      <c r="F38" s="5" t="s">
        <v>290</v>
      </c>
      <c r="G38" s="3">
        <v>163986</v>
      </c>
      <c r="H38" s="3">
        <v>100</v>
      </c>
      <c r="I38" s="3"/>
      <c r="J38" s="3">
        <v>28731</v>
      </c>
      <c r="K38" s="3">
        <v>66150</v>
      </c>
      <c r="L38" s="3"/>
      <c r="M38" s="3"/>
      <c r="N38" s="3">
        <v>41523</v>
      </c>
      <c r="O38" s="3">
        <v>8529</v>
      </c>
      <c r="P38" s="3">
        <v>173635</v>
      </c>
      <c r="Q38" s="3">
        <v>1183</v>
      </c>
      <c r="R38" s="30">
        <f>SUM(G38:Q38)</f>
        <v>483837</v>
      </c>
      <c r="S38" s="12">
        <v>82286</v>
      </c>
      <c r="T38" s="12">
        <v>29656</v>
      </c>
      <c r="U38" s="12">
        <v>5657</v>
      </c>
      <c r="V38" s="12">
        <v>164342</v>
      </c>
      <c r="W38" s="12">
        <v>134730</v>
      </c>
      <c r="X38" s="12">
        <v>95615</v>
      </c>
      <c r="Y38" s="12">
        <v>19500</v>
      </c>
      <c r="Z38" s="12"/>
      <c r="AA38" s="12">
        <v>4429</v>
      </c>
      <c r="AB38" s="13">
        <f>SUM(S38:AA38)</f>
        <v>536215</v>
      </c>
      <c r="AC38" s="14">
        <f t="shared" si="2"/>
        <v>-52378</v>
      </c>
      <c r="AD38" s="12">
        <v>1605180</v>
      </c>
      <c r="AE38" s="12">
        <v>17204</v>
      </c>
      <c r="AF38" s="12">
        <v>207660</v>
      </c>
      <c r="AG38" s="12">
        <v>9136</v>
      </c>
      <c r="AH38" s="30">
        <f>SUM(AD38:AG38)</f>
        <v>1839180</v>
      </c>
      <c r="AI38" s="12">
        <v>42463</v>
      </c>
      <c r="AJ38" s="30">
        <f>+AH38-AI38</f>
        <v>1796717</v>
      </c>
    </row>
    <row r="39" spans="1:36" ht="17.850000000000001" customHeight="1" x14ac:dyDescent="0.25">
      <c r="A39" s="5">
        <f>A38+1</f>
        <v>36</v>
      </c>
      <c r="B39" s="5" t="s">
        <v>41</v>
      </c>
      <c r="C39" s="5">
        <v>15065</v>
      </c>
      <c r="D39" s="6" t="s">
        <v>116</v>
      </c>
      <c r="E39" s="6"/>
      <c r="F39" s="5" t="s">
        <v>51</v>
      </c>
      <c r="G39" s="3">
        <v>46720</v>
      </c>
      <c r="H39" s="3"/>
      <c r="I39" s="3">
        <v>0</v>
      </c>
      <c r="J39" s="3">
        <v>0</v>
      </c>
      <c r="K39" s="3"/>
      <c r="L39" s="3">
        <v>0</v>
      </c>
      <c r="M39" s="3"/>
      <c r="N39" s="3">
        <v>23150</v>
      </c>
      <c r="O39" s="3"/>
      <c r="P39" s="3"/>
      <c r="Q39" s="3">
        <v>0</v>
      </c>
      <c r="R39" s="30">
        <f t="shared" si="6"/>
        <v>69870</v>
      </c>
      <c r="S39" s="12"/>
      <c r="T39" s="12"/>
      <c r="U39" s="12">
        <v>0</v>
      </c>
      <c r="V39" s="12"/>
      <c r="W39" s="12">
        <v>4437</v>
      </c>
      <c r="X39" s="12">
        <v>14573</v>
      </c>
      <c r="Y39" s="12">
        <v>2898</v>
      </c>
      <c r="Z39" s="12">
        <v>0</v>
      </c>
      <c r="AA39" s="12"/>
      <c r="AB39" s="13">
        <f t="shared" si="1"/>
        <v>21908</v>
      </c>
      <c r="AC39" s="14">
        <f t="shared" si="2"/>
        <v>47962</v>
      </c>
      <c r="AD39" s="12">
        <v>1720000</v>
      </c>
      <c r="AE39" s="12">
        <v>6238</v>
      </c>
      <c r="AF39" s="12">
        <v>72468</v>
      </c>
      <c r="AG39" s="12">
        <v>0</v>
      </c>
      <c r="AH39" s="30">
        <f t="shared" si="3"/>
        <v>1798706</v>
      </c>
      <c r="AI39" s="12">
        <v>2000</v>
      </c>
      <c r="AJ39" s="30">
        <f t="shared" si="4"/>
        <v>1796706</v>
      </c>
    </row>
    <row r="40" spans="1:36" ht="17.850000000000001" customHeight="1" x14ac:dyDescent="0.25">
      <c r="A40" s="5">
        <f t="shared" si="5"/>
        <v>37</v>
      </c>
      <c r="B40" s="5" t="s">
        <v>41</v>
      </c>
      <c r="C40" s="5">
        <v>9627</v>
      </c>
      <c r="D40" s="6" t="s">
        <v>117</v>
      </c>
      <c r="E40" s="6"/>
      <c r="F40" s="5" t="s">
        <v>51</v>
      </c>
      <c r="G40" s="3">
        <v>42171</v>
      </c>
      <c r="H40" s="3"/>
      <c r="I40" s="3"/>
      <c r="J40" s="3">
        <v>0</v>
      </c>
      <c r="K40" s="3">
        <v>8400</v>
      </c>
      <c r="L40" s="3">
        <v>2056</v>
      </c>
      <c r="M40" s="3"/>
      <c r="N40" s="3">
        <v>1470</v>
      </c>
      <c r="O40" s="3">
        <v>2987</v>
      </c>
      <c r="P40" s="3">
        <v>5566</v>
      </c>
      <c r="Q40" s="3"/>
      <c r="R40" s="30">
        <f t="shared" si="6"/>
        <v>62650</v>
      </c>
      <c r="S40" s="12">
        <v>33007</v>
      </c>
      <c r="T40" s="12">
        <v>13000</v>
      </c>
      <c r="U40" s="12"/>
      <c r="V40" s="12"/>
      <c r="W40" s="12">
        <v>6364</v>
      </c>
      <c r="X40" s="12">
        <v>7345</v>
      </c>
      <c r="Y40" s="12">
        <v>306</v>
      </c>
      <c r="Z40" s="12">
        <v>1248</v>
      </c>
      <c r="AA40" s="12"/>
      <c r="AB40" s="13">
        <f t="shared" si="1"/>
        <v>61270</v>
      </c>
      <c r="AC40" s="14">
        <f t="shared" si="2"/>
        <v>1380</v>
      </c>
      <c r="AD40" s="12">
        <v>840000</v>
      </c>
      <c r="AE40" s="12"/>
      <c r="AF40" s="12">
        <v>327740</v>
      </c>
      <c r="AG40" s="12"/>
      <c r="AH40" s="30">
        <f t="shared" si="3"/>
        <v>1167740</v>
      </c>
      <c r="AI40" s="12"/>
      <c r="AJ40" s="30">
        <f t="shared" si="4"/>
        <v>1167740</v>
      </c>
    </row>
    <row r="41" spans="1:36" ht="17.850000000000001" customHeight="1" x14ac:dyDescent="0.25">
      <c r="A41" s="5">
        <v>39</v>
      </c>
      <c r="B41" s="5" t="s">
        <v>41</v>
      </c>
      <c r="C41" s="5">
        <v>9554</v>
      </c>
      <c r="D41" s="6" t="s">
        <v>118</v>
      </c>
      <c r="E41" s="6"/>
      <c r="F41" s="5" t="s">
        <v>290</v>
      </c>
      <c r="G41" s="3">
        <v>241144</v>
      </c>
      <c r="H41" s="3"/>
      <c r="I41" s="3">
        <v>23380</v>
      </c>
      <c r="J41" s="3"/>
      <c r="K41" s="3">
        <v>21667</v>
      </c>
      <c r="L41" s="3">
        <v>313371</v>
      </c>
      <c r="M41" s="3"/>
      <c r="N41" s="3">
        <v>47336</v>
      </c>
      <c r="O41" s="3">
        <v>8852</v>
      </c>
      <c r="P41" s="3">
        <v>23773</v>
      </c>
      <c r="Q41" s="3">
        <v>313</v>
      </c>
      <c r="R41" s="30">
        <f t="shared" si="6"/>
        <v>679836</v>
      </c>
      <c r="S41" s="12">
        <v>74855</v>
      </c>
      <c r="T41" s="12">
        <v>28325</v>
      </c>
      <c r="U41" s="12">
        <v>1910</v>
      </c>
      <c r="V41" s="12">
        <v>108985</v>
      </c>
      <c r="W41" s="12">
        <v>48996</v>
      </c>
      <c r="X41" s="12">
        <v>49603</v>
      </c>
      <c r="Y41" s="12">
        <v>45592</v>
      </c>
      <c r="Z41" s="12">
        <v>22227</v>
      </c>
      <c r="AA41" s="12">
        <v>1548</v>
      </c>
      <c r="AB41" s="13">
        <f t="shared" si="1"/>
        <v>382041</v>
      </c>
      <c r="AC41" s="14">
        <f t="shared" si="2"/>
        <v>297795</v>
      </c>
      <c r="AD41" s="12">
        <v>4087137</v>
      </c>
      <c r="AE41" s="12">
        <v>80600</v>
      </c>
      <c r="AF41" s="12">
        <v>199686</v>
      </c>
      <c r="AG41" s="12">
        <v>2828</v>
      </c>
      <c r="AH41" s="30">
        <f t="shared" si="3"/>
        <v>4370251</v>
      </c>
      <c r="AI41" s="12">
        <v>25601</v>
      </c>
      <c r="AJ41" s="30">
        <f t="shared" si="4"/>
        <v>4344650</v>
      </c>
    </row>
    <row r="42" spans="1:36" ht="17.850000000000001" customHeight="1" x14ac:dyDescent="0.25">
      <c r="A42" s="5">
        <f t="shared" si="5"/>
        <v>40</v>
      </c>
      <c r="B42" s="5" t="s">
        <v>41</v>
      </c>
      <c r="C42" s="5">
        <v>9568</v>
      </c>
      <c r="D42" s="6" t="s">
        <v>119</v>
      </c>
      <c r="E42" s="6"/>
      <c r="F42" s="5" t="s">
        <v>290</v>
      </c>
      <c r="G42" s="3">
        <v>133187</v>
      </c>
      <c r="H42" s="3"/>
      <c r="I42" s="3">
        <v>0</v>
      </c>
      <c r="J42" s="3">
        <v>0</v>
      </c>
      <c r="K42" s="3">
        <v>18224</v>
      </c>
      <c r="L42" s="3">
        <v>2731</v>
      </c>
      <c r="M42" s="3"/>
      <c r="N42" s="3">
        <v>31896</v>
      </c>
      <c r="O42" s="3">
        <v>3334</v>
      </c>
      <c r="P42" s="3"/>
      <c r="Q42" s="3"/>
      <c r="R42" s="30">
        <f t="shared" si="6"/>
        <v>189372</v>
      </c>
      <c r="S42" s="12">
        <v>34313</v>
      </c>
      <c r="T42" s="12">
        <v>0</v>
      </c>
      <c r="U42" s="12"/>
      <c r="V42" s="12">
        <v>72824</v>
      </c>
      <c r="W42" s="12">
        <v>46891</v>
      </c>
      <c r="X42" s="12">
        <v>23676</v>
      </c>
      <c r="Y42" s="12">
        <v>726</v>
      </c>
      <c r="Z42" s="12"/>
      <c r="AA42" s="12"/>
      <c r="AB42" s="13">
        <f t="shared" si="1"/>
        <v>178430</v>
      </c>
      <c r="AC42" s="14">
        <f t="shared" si="2"/>
        <v>10942</v>
      </c>
      <c r="AD42" s="12">
        <v>0</v>
      </c>
      <c r="AE42" s="12">
        <v>0</v>
      </c>
      <c r="AF42" s="12">
        <v>127530</v>
      </c>
      <c r="AG42" s="12"/>
      <c r="AH42" s="30">
        <f t="shared" si="3"/>
        <v>127530</v>
      </c>
      <c r="AI42" s="12">
        <v>14610</v>
      </c>
      <c r="AJ42" s="30">
        <f t="shared" si="4"/>
        <v>112920</v>
      </c>
    </row>
    <row r="43" spans="1:36" ht="17.850000000000001" customHeight="1" x14ac:dyDescent="0.25">
      <c r="A43" s="5">
        <f t="shared" si="5"/>
        <v>41</v>
      </c>
      <c r="B43" s="5" t="s">
        <v>41</v>
      </c>
      <c r="C43" s="5">
        <v>9569</v>
      </c>
      <c r="D43" s="6" t="s">
        <v>120</v>
      </c>
      <c r="E43" s="6"/>
      <c r="F43" s="5" t="s">
        <v>290</v>
      </c>
      <c r="G43" s="3">
        <v>52291</v>
      </c>
      <c r="H43" s="3">
        <v>635</v>
      </c>
      <c r="I43" s="3"/>
      <c r="J43" s="3">
        <v>0</v>
      </c>
      <c r="K43" s="3">
        <v>6124</v>
      </c>
      <c r="L43" s="3">
        <v>0</v>
      </c>
      <c r="M43" s="3"/>
      <c r="N43" s="3">
        <v>31103</v>
      </c>
      <c r="O43" s="3">
        <v>684</v>
      </c>
      <c r="P43" s="3"/>
      <c r="Q43" s="3"/>
      <c r="R43" s="30">
        <f t="shared" si="6"/>
        <v>90837</v>
      </c>
      <c r="S43" s="12"/>
      <c r="T43" s="12"/>
      <c r="U43" s="12">
        <v>5460</v>
      </c>
      <c r="V43" s="12">
        <v>25358</v>
      </c>
      <c r="W43" s="12">
        <v>26538</v>
      </c>
      <c r="X43" s="12">
        <v>18205</v>
      </c>
      <c r="Y43" s="12">
        <v>625</v>
      </c>
      <c r="Z43" s="12"/>
      <c r="AA43" s="12">
        <v>5423</v>
      </c>
      <c r="AB43" s="13">
        <f t="shared" si="1"/>
        <v>81609</v>
      </c>
      <c r="AC43" s="14">
        <f t="shared" si="2"/>
        <v>9228</v>
      </c>
      <c r="AD43" s="12">
        <v>800657</v>
      </c>
      <c r="AE43" s="12">
        <v>17515</v>
      </c>
      <c r="AF43" s="12">
        <v>110888</v>
      </c>
      <c r="AG43" s="12">
        <v>7294</v>
      </c>
      <c r="AH43" s="30">
        <f t="shared" si="3"/>
        <v>936354</v>
      </c>
      <c r="AI43" s="12"/>
      <c r="AJ43" s="30">
        <f t="shared" si="4"/>
        <v>936354</v>
      </c>
    </row>
    <row r="44" spans="1:36" ht="17.850000000000001" customHeight="1" x14ac:dyDescent="0.25">
      <c r="A44" s="5">
        <f t="shared" si="5"/>
        <v>42</v>
      </c>
      <c r="B44" s="5" t="s">
        <v>41</v>
      </c>
      <c r="C44" s="5">
        <v>14406</v>
      </c>
      <c r="D44" s="6" t="s">
        <v>121</v>
      </c>
      <c r="E44" s="6"/>
      <c r="F44" s="5" t="s">
        <v>51</v>
      </c>
      <c r="G44" s="3">
        <v>178484</v>
      </c>
      <c r="H44" s="3"/>
      <c r="I44" s="3"/>
      <c r="J44" s="3">
        <v>11880</v>
      </c>
      <c r="K44" s="3"/>
      <c r="L44" s="3">
        <v>0</v>
      </c>
      <c r="M44" s="3"/>
      <c r="N44" s="3"/>
      <c r="O44" s="3">
        <v>645</v>
      </c>
      <c r="P44" s="3">
        <v>827</v>
      </c>
      <c r="Q44" s="3"/>
      <c r="R44" s="30">
        <f t="shared" si="6"/>
        <v>191836</v>
      </c>
      <c r="S44" s="12">
        <v>60626</v>
      </c>
      <c r="T44" s="12"/>
      <c r="U44" s="12"/>
      <c r="V44" s="12">
        <v>16398</v>
      </c>
      <c r="W44" s="12">
        <v>6569</v>
      </c>
      <c r="X44" s="12"/>
      <c r="Y44" s="12">
        <v>467</v>
      </c>
      <c r="Z44" s="12"/>
      <c r="AA44" s="12">
        <v>70107</v>
      </c>
      <c r="AB44" s="13">
        <f t="shared" si="1"/>
        <v>154167</v>
      </c>
      <c r="AC44" s="14">
        <f t="shared" si="2"/>
        <v>37669</v>
      </c>
      <c r="AD44" s="12">
        <v>2282761</v>
      </c>
      <c r="AE44" s="12">
        <v>47984</v>
      </c>
      <c r="AF44" s="12">
        <v>26951</v>
      </c>
      <c r="AG44" s="12">
        <v>3641</v>
      </c>
      <c r="AH44" s="30">
        <f t="shared" si="3"/>
        <v>2361337</v>
      </c>
      <c r="AI44" s="12">
        <v>437512</v>
      </c>
      <c r="AJ44" s="30">
        <f t="shared" si="4"/>
        <v>1923825</v>
      </c>
    </row>
    <row r="45" spans="1:36" ht="17.850000000000001" customHeight="1" x14ac:dyDescent="0.25">
      <c r="A45" s="5">
        <f t="shared" si="5"/>
        <v>43</v>
      </c>
      <c r="B45" s="5" t="s">
        <v>41</v>
      </c>
      <c r="C45" s="5">
        <v>9632</v>
      </c>
      <c r="D45" s="6" t="s">
        <v>122</v>
      </c>
      <c r="E45" s="6"/>
      <c r="F45" s="5" t="s">
        <v>290</v>
      </c>
      <c r="G45" s="3">
        <v>112697</v>
      </c>
      <c r="H45" s="3"/>
      <c r="I45" s="3">
        <v>731</v>
      </c>
      <c r="J45" s="3"/>
      <c r="K45" s="3"/>
      <c r="L45" s="3">
        <v>2000</v>
      </c>
      <c r="M45" s="3"/>
      <c r="N45" s="3"/>
      <c r="O45" s="3">
        <v>37113</v>
      </c>
      <c r="P45" s="3">
        <v>295662</v>
      </c>
      <c r="Q45" s="3"/>
      <c r="R45" s="30">
        <f t="shared" si="6"/>
        <v>448203</v>
      </c>
      <c r="S45" s="12">
        <v>70533</v>
      </c>
      <c r="T45" s="12">
        <v>41760</v>
      </c>
      <c r="U45" s="12"/>
      <c r="V45" s="12">
        <v>147160</v>
      </c>
      <c r="W45" s="12">
        <v>132896</v>
      </c>
      <c r="X45" s="12">
        <v>107298</v>
      </c>
      <c r="Y45" s="12">
        <v>1200</v>
      </c>
      <c r="Z45" s="12">
        <v>731</v>
      </c>
      <c r="AA45" s="12"/>
      <c r="AB45" s="13">
        <f t="shared" si="1"/>
        <v>501578</v>
      </c>
      <c r="AC45" s="14">
        <f t="shared" si="2"/>
        <v>-53375</v>
      </c>
      <c r="AD45" s="12">
        <v>10600000</v>
      </c>
      <c r="AE45" s="12">
        <v>543341</v>
      </c>
      <c r="AF45" s="12">
        <v>680466</v>
      </c>
      <c r="AG45" s="12">
        <v>41907</v>
      </c>
      <c r="AH45" s="30">
        <f t="shared" si="3"/>
        <v>11865714</v>
      </c>
      <c r="AI45" s="12">
        <v>168668</v>
      </c>
      <c r="AJ45" s="30">
        <f t="shared" si="4"/>
        <v>11697046</v>
      </c>
    </row>
    <row r="46" spans="1:36" ht="17.850000000000001" customHeight="1" x14ac:dyDescent="0.25">
      <c r="A46" s="5">
        <f t="shared" si="5"/>
        <v>44</v>
      </c>
      <c r="B46" s="5" t="s">
        <v>41</v>
      </c>
      <c r="C46" s="5">
        <v>9633</v>
      </c>
      <c r="D46" s="6" t="s">
        <v>123</v>
      </c>
      <c r="E46" s="6"/>
      <c r="F46" s="5" t="s">
        <v>290</v>
      </c>
      <c r="G46" s="3">
        <v>208716</v>
      </c>
      <c r="H46" s="3">
        <v>1346</v>
      </c>
      <c r="I46" s="3">
        <v>67043</v>
      </c>
      <c r="J46" s="3">
        <v>1400</v>
      </c>
      <c r="K46" s="3">
        <v>10402</v>
      </c>
      <c r="L46" s="3"/>
      <c r="M46" s="3"/>
      <c r="N46" s="3">
        <v>318024</v>
      </c>
      <c r="O46" s="3">
        <v>639528</v>
      </c>
      <c r="P46" s="3"/>
      <c r="Q46" s="3">
        <v>13780</v>
      </c>
      <c r="R46" s="30">
        <f t="shared" si="6"/>
        <v>1260239</v>
      </c>
      <c r="S46" s="12">
        <v>96925</v>
      </c>
      <c r="T46" s="12">
        <v>42900</v>
      </c>
      <c r="U46" s="12">
        <v>17427</v>
      </c>
      <c r="V46" s="12">
        <v>241601</v>
      </c>
      <c r="W46" s="12">
        <v>274245</v>
      </c>
      <c r="X46" s="12">
        <v>291438</v>
      </c>
      <c r="Y46" s="12">
        <v>81737</v>
      </c>
      <c r="Z46" s="12">
        <v>17393</v>
      </c>
      <c r="AA46" s="12">
        <v>71857</v>
      </c>
      <c r="AB46" s="13">
        <f t="shared" si="1"/>
        <v>1135523</v>
      </c>
      <c r="AC46" s="14">
        <f t="shared" si="2"/>
        <v>124716</v>
      </c>
      <c r="AD46" s="12">
        <v>12291145</v>
      </c>
      <c r="AE46" s="12">
        <v>5740</v>
      </c>
      <c r="AF46" s="12">
        <v>13275140</v>
      </c>
      <c r="AG46" s="12">
        <v>27452</v>
      </c>
      <c r="AH46" s="30">
        <f t="shared" si="3"/>
        <v>25599477</v>
      </c>
      <c r="AI46" s="12">
        <v>156086</v>
      </c>
      <c r="AJ46" s="30">
        <f t="shared" si="4"/>
        <v>25443391</v>
      </c>
    </row>
    <row r="47" spans="1:36" ht="17.850000000000001" customHeight="1" x14ac:dyDescent="0.25">
      <c r="A47" s="5">
        <f t="shared" si="5"/>
        <v>45</v>
      </c>
      <c r="B47" s="5" t="s">
        <v>41</v>
      </c>
      <c r="C47" s="5">
        <v>9570</v>
      </c>
      <c r="D47" s="6" t="s">
        <v>321</v>
      </c>
      <c r="E47" s="6"/>
      <c r="F47" s="5" t="s">
        <v>290</v>
      </c>
      <c r="G47" s="3">
        <v>64495</v>
      </c>
      <c r="H47" s="3">
        <v>2320</v>
      </c>
      <c r="I47" s="3"/>
      <c r="J47" s="3">
        <v>0</v>
      </c>
      <c r="K47" s="3"/>
      <c r="L47" s="3"/>
      <c r="M47" s="3"/>
      <c r="N47" s="3">
        <v>127452</v>
      </c>
      <c r="O47" s="3">
        <v>11902</v>
      </c>
      <c r="P47" s="3"/>
      <c r="Q47" s="3">
        <v>10413</v>
      </c>
      <c r="R47" s="30">
        <f>SUM(G47:Q47)</f>
        <v>216582</v>
      </c>
      <c r="S47" s="12">
        <v>49136</v>
      </c>
      <c r="T47" s="12"/>
      <c r="U47" s="12"/>
      <c r="V47" s="12">
        <v>63026</v>
      </c>
      <c r="W47" s="12">
        <v>87886</v>
      </c>
      <c r="X47" s="12">
        <v>15165</v>
      </c>
      <c r="Y47" s="12">
        <v>21482</v>
      </c>
      <c r="Z47" s="12"/>
      <c r="AA47" s="12">
        <v>7737</v>
      </c>
      <c r="AB47" s="13">
        <f>SUM(S47:AA47)</f>
        <v>244432</v>
      </c>
      <c r="AC47" s="14">
        <f t="shared" si="2"/>
        <v>-27850</v>
      </c>
      <c r="AD47" s="12">
        <v>5493071</v>
      </c>
      <c r="AE47" s="12">
        <v>236784</v>
      </c>
      <c r="AF47" s="12">
        <v>3638872</v>
      </c>
      <c r="AG47" s="12">
        <v>5846</v>
      </c>
      <c r="AH47" s="30">
        <f>SUM(AD47:AG47)</f>
        <v>9374573</v>
      </c>
      <c r="AI47" s="12">
        <v>12733</v>
      </c>
      <c r="AJ47" s="30">
        <f>+AH47-AI47</f>
        <v>9361840</v>
      </c>
    </row>
    <row r="48" spans="1:36" s="40" customFormat="1" ht="15.75" x14ac:dyDescent="0.25">
      <c r="A48" s="36"/>
      <c r="B48" s="36"/>
      <c r="C48" s="37"/>
      <c r="D48" s="38" t="s">
        <v>301</v>
      </c>
      <c r="E48" s="38"/>
      <c r="F48" s="36"/>
      <c r="G48" s="39">
        <f>SUBTOTAL(109,G4:G47)</f>
        <v>5226169</v>
      </c>
      <c r="H48" s="39">
        <f t="shared" ref="H48:Q48" si="8">SUBTOTAL(109,H4:H47)</f>
        <v>56735</v>
      </c>
      <c r="I48" s="39">
        <f t="shared" si="8"/>
        <v>246746</v>
      </c>
      <c r="J48" s="39">
        <f t="shared" si="8"/>
        <v>220856</v>
      </c>
      <c r="K48" s="39">
        <f t="shared" si="8"/>
        <v>303401</v>
      </c>
      <c r="L48" s="39">
        <f t="shared" si="8"/>
        <v>466951</v>
      </c>
      <c r="M48" s="39">
        <f t="shared" si="8"/>
        <v>25741</v>
      </c>
      <c r="N48" s="39">
        <f t="shared" si="8"/>
        <v>1688355</v>
      </c>
      <c r="O48" s="39">
        <f t="shared" si="8"/>
        <v>1408322.23</v>
      </c>
      <c r="P48" s="39">
        <f t="shared" si="8"/>
        <v>716652</v>
      </c>
      <c r="Q48" s="39">
        <f t="shared" si="8"/>
        <v>263403</v>
      </c>
      <c r="R48" s="44">
        <f>SUBTOTAL(109,R4:R47)</f>
        <v>10623331.23</v>
      </c>
      <c r="S48" s="39">
        <f>SUBTOTAL(109,S4:S47)</f>
        <v>1971613</v>
      </c>
      <c r="T48" s="39">
        <f t="shared" ref="T48:AA48" si="9">SUBTOTAL(109,T4:T47)</f>
        <v>549330</v>
      </c>
      <c r="U48" s="39">
        <f t="shared" si="9"/>
        <v>220986</v>
      </c>
      <c r="V48" s="39">
        <f t="shared" si="9"/>
        <v>1914023</v>
      </c>
      <c r="W48" s="39">
        <f t="shared" si="9"/>
        <v>2476469</v>
      </c>
      <c r="X48" s="39">
        <f t="shared" si="9"/>
        <v>1468741</v>
      </c>
      <c r="Y48" s="39">
        <f t="shared" si="9"/>
        <v>578327</v>
      </c>
      <c r="Z48" s="39">
        <f t="shared" si="9"/>
        <v>184942</v>
      </c>
      <c r="AA48" s="39">
        <f t="shared" si="9"/>
        <v>365843</v>
      </c>
      <c r="AB48" s="50">
        <f>SUBTOTAL(109,AB4:AB47)</f>
        <v>9730274</v>
      </c>
      <c r="AC48" s="50">
        <f>SUBTOTAL(109,AC4:AC47)</f>
        <v>893057.23</v>
      </c>
      <c r="AD48" s="39">
        <f>SUBTOTAL(109,AD4:AD47)</f>
        <v>145116351</v>
      </c>
      <c r="AE48" s="39">
        <f t="shared" ref="AE48:AG48" si="10">SUBTOTAL(109,AE4:AE47)</f>
        <v>3256470</v>
      </c>
      <c r="AF48" s="39">
        <f t="shared" si="10"/>
        <v>35153269</v>
      </c>
      <c r="AG48" s="39">
        <f t="shared" si="10"/>
        <v>238449</v>
      </c>
      <c r="AH48" s="44">
        <f>SUBTOTAL(109,AH4:AH47)</f>
        <v>183764539</v>
      </c>
      <c r="AI48" s="39">
        <f>SUBTOTAL(109,AI4:AI47)</f>
        <v>1290500</v>
      </c>
      <c r="AJ48" s="44">
        <f>SUBTOTAL(109,AJ4:AJ47)</f>
        <v>182474039</v>
      </c>
    </row>
    <row r="49" spans="1:36" s="40" customFormat="1" ht="15.75" x14ac:dyDescent="0.25">
      <c r="A49" s="41"/>
      <c r="B49" s="41"/>
      <c r="C49" s="42"/>
      <c r="D49" s="38" t="s">
        <v>288</v>
      </c>
      <c r="E49" s="43"/>
      <c r="F49" s="41"/>
      <c r="G49" s="39">
        <v>4878126</v>
      </c>
      <c r="H49" s="39">
        <v>72835</v>
      </c>
      <c r="I49" s="39">
        <v>269567</v>
      </c>
      <c r="J49" s="45">
        <v>194602</v>
      </c>
      <c r="K49" s="39">
        <v>233311</v>
      </c>
      <c r="L49" s="39">
        <v>262572</v>
      </c>
      <c r="M49" s="39">
        <v>21459</v>
      </c>
      <c r="N49" s="39">
        <v>1759237</v>
      </c>
      <c r="O49" s="39">
        <v>1335442.23</v>
      </c>
      <c r="P49" s="39">
        <v>824968</v>
      </c>
      <c r="Q49" s="39">
        <v>946843</v>
      </c>
      <c r="R49" s="44">
        <v>10798962.23</v>
      </c>
      <c r="S49" s="46">
        <v>1884747</v>
      </c>
      <c r="T49" s="39">
        <v>512003</v>
      </c>
      <c r="U49" s="39">
        <v>250032</v>
      </c>
      <c r="V49" s="39">
        <v>2218029</v>
      </c>
      <c r="W49" s="39">
        <v>2480284</v>
      </c>
      <c r="X49" s="39">
        <v>1304065</v>
      </c>
      <c r="Y49" s="39">
        <v>569198</v>
      </c>
      <c r="Z49" s="39">
        <v>196618</v>
      </c>
      <c r="AA49" s="39">
        <v>350224</v>
      </c>
      <c r="AB49" s="50">
        <v>9765200</v>
      </c>
      <c r="AC49" s="50">
        <v>1033762.23</v>
      </c>
      <c r="AD49" s="39">
        <v>144211776</v>
      </c>
      <c r="AE49" s="39">
        <v>4161227</v>
      </c>
      <c r="AF49" s="39">
        <v>35608922</v>
      </c>
      <c r="AG49" s="39">
        <v>247789</v>
      </c>
      <c r="AH49" s="44">
        <v>184229714</v>
      </c>
      <c r="AI49" s="39">
        <v>1116721</v>
      </c>
      <c r="AJ49" s="44">
        <v>183112993</v>
      </c>
    </row>
    <row r="50" spans="1:36" s="40" customFormat="1" ht="15.75" x14ac:dyDescent="0.25">
      <c r="A50" s="41"/>
      <c r="B50" s="41"/>
      <c r="C50" s="42"/>
      <c r="D50" s="38" t="s">
        <v>298</v>
      </c>
      <c r="E50" s="43"/>
      <c r="F50" s="41"/>
      <c r="G50" s="47">
        <f>G48/G49</f>
        <v>1.0713476855661375</v>
      </c>
      <c r="H50" s="47">
        <f t="shared" ref="H50:AJ50" si="11">H48/H49</f>
        <v>0.77895242671792408</v>
      </c>
      <c r="I50" s="47">
        <f t="shared" si="11"/>
        <v>0.91534201144798877</v>
      </c>
      <c r="J50" s="47">
        <f t="shared" si="11"/>
        <v>1.134911254766138</v>
      </c>
      <c r="K50" s="47">
        <f t="shared" si="11"/>
        <v>1.3004144682419603</v>
      </c>
      <c r="L50" s="47">
        <f t="shared" si="11"/>
        <v>1.7783731700257452</v>
      </c>
      <c r="M50" s="47">
        <f t="shared" si="11"/>
        <v>1.1995433151591406</v>
      </c>
      <c r="N50" s="47">
        <f t="shared" si="11"/>
        <v>0.95970866915600339</v>
      </c>
      <c r="O50" s="47">
        <f t="shared" si="11"/>
        <v>1.0545736823074705</v>
      </c>
      <c r="P50" s="47">
        <f t="shared" si="11"/>
        <v>0.86870278604745876</v>
      </c>
      <c r="Q50" s="47">
        <f t="shared" si="11"/>
        <v>0.27819078770186823</v>
      </c>
      <c r="R50" s="48">
        <f t="shared" si="11"/>
        <v>0.98373630759517894</v>
      </c>
      <c r="S50" s="47">
        <f t="shared" si="11"/>
        <v>1.0460889445639123</v>
      </c>
      <c r="T50" s="47">
        <f t="shared" si="11"/>
        <v>1.0729038697038884</v>
      </c>
      <c r="U50" s="47">
        <f t="shared" si="11"/>
        <v>0.88383086964868496</v>
      </c>
      <c r="V50" s="47">
        <f t="shared" si="11"/>
        <v>0.86293867212737074</v>
      </c>
      <c r="W50" s="47">
        <f t="shared" si="11"/>
        <v>0.99846186968911621</v>
      </c>
      <c r="X50" s="47">
        <f t="shared" si="11"/>
        <v>1.126278981492487</v>
      </c>
      <c r="Y50" s="47">
        <f t="shared" si="11"/>
        <v>1.0160383557215591</v>
      </c>
      <c r="Z50" s="47">
        <f t="shared" si="11"/>
        <v>0.94061581340467304</v>
      </c>
      <c r="AA50" s="47">
        <f t="shared" si="11"/>
        <v>1.0445971720955731</v>
      </c>
      <c r="AB50" s="51">
        <f t="shared" si="11"/>
        <v>0.99642342194732314</v>
      </c>
      <c r="AC50" s="51">
        <f t="shared" si="11"/>
        <v>0.86389036480854986</v>
      </c>
      <c r="AD50" s="47">
        <f t="shared" si="11"/>
        <v>1.0062725460090027</v>
      </c>
      <c r="AE50" s="47">
        <f t="shared" si="11"/>
        <v>0.78257446661765873</v>
      </c>
      <c r="AF50" s="47">
        <f t="shared" si="11"/>
        <v>0.98720396534329236</v>
      </c>
      <c r="AG50" s="47">
        <f t="shared" si="11"/>
        <v>0.96230663992348331</v>
      </c>
      <c r="AH50" s="48">
        <f t="shared" si="11"/>
        <v>0.99747502729120019</v>
      </c>
      <c r="AI50" s="47">
        <f t="shared" si="11"/>
        <v>1.1556154133395897</v>
      </c>
      <c r="AJ50" s="48">
        <f t="shared" si="11"/>
        <v>0.9965106026091769</v>
      </c>
    </row>
    <row r="51" spans="1:36" ht="17.850000000000001" customHeight="1" x14ac:dyDescent="0.25"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</row>
    <row r="52" spans="1:36" x14ac:dyDescent="0.25">
      <c r="F52">
        <f>COUNTIF(F4:F47,"Y")</f>
        <v>31</v>
      </c>
    </row>
    <row r="54" spans="1:36" x14ac:dyDescent="0.25">
      <c r="H54" s="49"/>
    </row>
    <row r="55" spans="1:36" x14ac:dyDescent="0.25">
      <c r="A55" s="21" t="s">
        <v>78</v>
      </c>
      <c r="B55" s="22"/>
    </row>
    <row r="56" spans="1:36" x14ac:dyDescent="0.25">
      <c r="A56" s="23" t="s">
        <v>79</v>
      </c>
      <c r="B56" s="24">
        <f>COUNT(tblCentral[[#All],[Ref]])</f>
        <v>44</v>
      </c>
    </row>
    <row r="57" spans="1:36" x14ac:dyDescent="0.25">
      <c r="A57" s="25" t="s">
        <v>80</v>
      </c>
      <c r="B57" s="26">
        <f>COUNTIF(tblCentral[[#All],[2025 Statistics Returned (Y/N)]],"Y")</f>
        <v>31</v>
      </c>
    </row>
  </sheetData>
  <mergeCells count="3">
    <mergeCell ref="G1:R1"/>
    <mergeCell ref="S1:AB1"/>
    <mergeCell ref="AD1:AJ1"/>
  </mergeCells>
  <phoneticPr fontId="9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5F02-EA92-4108-840A-52A355534025}">
  <sheetPr>
    <tabColor rgb="FFFF0000"/>
  </sheetPr>
  <dimension ref="A1:AJ47"/>
  <sheetViews>
    <sheetView workbookViewId="0">
      <pane xSplit="5" ySplit="3" topLeftCell="F13" activePane="bottomRight" state="frozen"/>
      <selection pane="topRight" activeCell="F1" sqref="F1"/>
      <selection pane="bottomLeft" activeCell="A4" sqref="A4"/>
      <selection pane="bottomRight" activeCell="A17" sqref="A17"/>
    </sheetView>
  </sheetViews>
  <sheetFormatPr defaultColWidth="12.42578125" defaultRowHeight="15" x14ac:dyDescent="0.25"/>
  <cols>
    <col min="2" max="2" width="13.5703125" customWidth="1"/>
    <col min="4" max="4" width="54.42578125" bestFit="1" customWidth="1"/>
    <col min="5" max="5" width="17" bestFit="1" customWidth="1"/>
    <col min="6" max="28" width="15.5703125" customWidth="1"/>
    <col min="29" max="29" width="12.5703125" customWidth="1"/>
    <col min="30" max="37" width="15.5703125" customWidth="1"/>
  </cols>
  <sheetData>
    <row r="1" spans="1:36" s="28" customFormat="1" ht="23.25" x14ac:dyDescent="0.35">
      <c r="A1" s="4" t="s">
        <v>305</v>
      </c>
      <c r="G1" s="128" t="s">
        <v>2</v>
      </c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 t="s">
        <v>3</v>
      </c>
      <c r="T1" s="129"/>
      <c r="U1" s="129"/>
      <c r="V1" s="129"/>
      <c r="W1" s="129"/>
      <c r="X1" s="129"/>
      <c r="Y1" s="129"/>
      <c r="Z1" s="129"/>
      <c r="AA1" s="129"/>
      <c r="AB1" s="129"/>
      <c r="AC1" s="29" t="s">
        <v>4</v>
      </c>
      <c r="AD1" s="128" t="s">
        <v>5</v>
      </c>
      <c r="AE1" s="128"/>
      <c r="AF1" s="128"/>
      <c r="AG1" s="128"/>
      <c r="AH1" s="128"/>
      <c r="AI1" s="128"/>
      <c r="AJ1" s="128"/>
    </row>
    <row r="2" spans="1:36" ht="17.850000000000001" customHeight="1" x14ac:dyDescent="0.25"/>
    <row r="3" spans="1:36" ht="62.1" customHeight="1" x14ac:dyDescent="0.25">
      <c r="A3" s="1" t="s">
        <v>6</v>
      </c>
      <c r="B3" s="1" t="s">
        <v>7</v>
      </c>
      <c r="C3" s="1" t="s">
        <v>47</v>
      </c>
      <c r="D3" s="1" t="s">
        <v>48</v>
      </c>
      <c r="E3" s="1" t="s">
        <v>49</v>
      </c>
      <c r="F3" s="8" t="s">
        <v>302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56" t="s">
        <v>296</v>
      </c>
      <c r="N3" s="2" t="s">
        <v>17</v>
      </c>
      <c r="O3" s="2" t="s">
        <v>18</v>
      </c>
      <c r="P3" s="2" t="s">
        <v>19</v>
      </c>
      <c r="Q3" s="2" t="s">
        <v>20</v>
      </c>
      <c r="R3" s="9" t="s">
        <v>21</v>
      </c>
      <c r="S3" s="2" t="s">
        <v>22</v>
      </c>
      <c r="T3" s="2" t="s">
        <v>23</v>
      </c>
      <c r="U3" s="2" t="s">
        <v>24</v>
      </c>
      <c r="V3" s="2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30</v>
      </c>
      <c r="AB3" s="10" t="s">
        <v>31</v>
      </c>
      <c r="AC3" s="10" t="s">
        <v>32</v>
      </c>
      <c r="AD3" s="2" t="s">
        <v>33</v>
      </c>
      <c r="AE3" s="2" t="s">
        <v>34</v>
      </c>
      <c r="AF3" s="2" t="s">
        <v>35</v>
      </c>
      <c r="AG3" s="2" t="s">
        <v>36</v>
      </c>
      <c r="AH3" s="9" t="s">
        <v>37</v>
      </c>
      <c r="AI3" s="2" t="s">
        <v>38</v>
      </c>
      <c r="AJ3" s="9" t="s">
        <v>39</v>
      </c>
    </row>
    <row r="4" spans="1:36" ht="17.850000000000001" customHeight="1" x14ac:dyDescent="0.25">
      <c r="A4" s="5">
        <v>1</v>
      </c>
      <c r="B4" s="5" t="s">
        <v>42</v>
      </c>
      <c r="C4" s="5">
        <v>15036</v>
      </c>
      <c r="D4" s="6" t="s">
        <v>124</v>
      </c>
      <c r="E4" s="6"/>
      <c r="F4" s="12" t="s">
        <v>290</v>
      </c>
      <c r="G4" s="12">
        <v>184763</v>
      </c>
      <c r="H4" s="12">
        <v>4840</v>
      </c>
      <c r="I4" s="12">
        <v>400</v>
      </c>
      <c r="J4" s="12">
        <v>34763</v>
      </c>
      <c r="K4" s="12"/>
      <c r="L4" s="12">
        <v>90000</v>
      </c>
      <c r="M4" s="12"/>
      <c r="N4" s="12">
        <v>84480</v>
      </c>
      <c r="O4" s="12">
        <v>6645</v>
      </c>
      <c r="P4" s="12">
        <v>2121000</v>
      </c>
      <c r="Q4" s="12"/>
      <c r="R4" s="32">
        <f>SUM(G4:Q4)</f>
        <v>2526891</v>
      </c>
      <c r="S4" s="12">
        <v>65802</v>
      </c>
      <c r="T4" s="12">
        <v>7253</v>
      </c>
      <c r="U4" s="12">
        <v>14162</v>
      </c>
      <c r="V4" s="12">
        <v>55296</v>
      </c>
      <c r="W4" s="12">
        <v>69285</v>
      </c>
      <c r="X4" s="12">
        <v>42389</v>
      </c>
      <c r="Y4" s="12">
        <v>7361</v>
      </c>
      <c r="Z4" s="12">
        <v>900</v>
      </c>
      <c r="AA4" s="12">
        <v>12653</v>
      </c>
      <c r="AB4" s="13">
        <f>SUM(S4:AA4)</f>
        <v>275101</v>
      </c>
      <c r="AC4" s="14">
        <f t="shared" ref="AC4:AC27" si="0">R4-AB4</f>
        <v>2251790</v>
      </c>
      <c r="AD4" s="12">
        <v>9368718</v>
      </c>
      <c r="AE4" s="12">
        <v>17301</v>
      </c>
      <c r="AF4" s="12">
        <v>185223</v>
      </c>
      <c r="AG4" s="12">
        <v>13371</v>
      </c>
      <c r="AH4" s="30">
        <f t="shared" ref="AH4:AH27" si="1">SUM(AD4:AG4)</f>
        <v>9584613</v>
      </c>
      <c r="AI4" s="12">
        <v>191654</v>
      </c>
      <c r="AJ4" s="30">
        <f>+AH4-AI4</f>
        <v>9392959</v>
      </c>
    </row>
    <row r="5" spans="1:36" ht="17.850000000000001" customHeight="1" x14ac:dyDescent="0.25">
      <c r="A5" s="5">
        <f t="shared" ref="A5:A27" si="2">A4+1</f>
        <v>2</v>
      </c>
      <c r="B5" s="5" t="s">
        <v>42</v>
      </c>
      <c r="C5" s="5">
        <v>9365</v>
      </c>
      <c r="D5" s="6" t="s">
        <v>125</v>
      </c>
      <c r="E5" s="6"/>
      <c r="F5" s="12" t="s">
        <v>290</v>
      </c>
      <c r="G5" s="12">
        <v>211965</v>
      </c>
      <c r="H5" s="12">
        <v>1498</v>
      </c>
      <c r="I5" s="12"/>
      <c r="J5" s="12">
        <v>4693</v>
      </c>
      <c r="K5" s="12">
        <v>10733</v>
      </c>
      <c r="L5" s="12"/>
      <c r="M5" s="12"/>
      <c r="N5" s="12">
        <v>62557</v>
      </c>
      <c r="O5" s="12">
        <v>17560</v>
      </c>
      <c r="P5" s="12">
        <v>5362</v>
      </c>
      <c r="Q5" s="12">
        <v>729</v>
      </c>
      <c r="R5" s="32">
        <f t="shared" ref="R5:R27" si="3">SUM(G5:Q5)</f>
        <v>315097</v>
      </c>
      <c r="S5" s="12">
        <v>3465</v>
      </c>
      <c r="T5" s="12">
        <v>1108</v>
      </c>
      <c r="U5" s="12">
        <v>1047</v>
      </c>
      <c r="V5" s="12">
        <v>32739</v>
      </c>
      <c r="W5" s="12">
        <v>27682</v>
      </c>
      <c r="X5" s="12">
        <v>27464</v>
      </c>
      <c r="Y5" s="12">
        <v>1700</v>
      </c>
      <c r="Z5" s="12">
        <v>27618</v>
      </c>
      <c r="AA5" s="12">
        <v>22115</v>
      </c>
      <c r="AB5" s="13">
        <f t="shared" ref="AB5:AB27" si="4">SUM(S5:AA5)</f>
        <v>144938</v>
      </c>
      <c r="AC5" s="14">
        <f t="shared" si="0"/>
        <v>170159</v>
      </c>
      <c r="AD5" s="12">
        <v>4301980</v>
      </c>
      <c r="AE5" s="12">
        <v>60073</v>
      </c>
      <c r="AF5" s="12">
        <v>612076</v>
      </c>
      <c r="AG5" s="12">
        <v>8934</v>
      </c>
      <c r="AH5" s="30">
        <f t="shared" si="1"/>
        <v>4983063</v>
      </c>
      <c r="AI5" s="12">
        <v>191654</v>
      </c>
      <c r="AJ5" s="30">
        <f t="shared" ref="AJ5:AJ27" si="5">+AH5-AI5</f>
        <v>4791409</v>
      </c>
    </row>
    <row r="6" spans="1:36" ht="17.850000000000001" customHeight="1" x14ac:dyDescent="0.25">
      <c r="A6" s="5">
        <v>3</v>
      </c>
      <c r="B6" s="5" t="s">
        <v>42</v>
      </c>
      <c r="C6" s="5">
        <v>9368</v>
      </c>
      <c r="D6" s="6" t="s">
        <v>126</v>
      </c>
      <c r="E6" s="6"/>
      <c r="F6" s="12" t="s">
        <v>290</v>
      </c>
      <c r="G6" s="12">
        <v>28488</v>
      </c>
      <c r="H6" s="12"/>
      <c r="I6" s="12"/>
      <c r="J6" s="12">
        <v>0</v>
      </c>
      <c r="K6" s="12"/>
      <c r="L6" s="12"/>
      <c r="M6" s="12"/>
      <c r="N6" s="12">
        <v>52766</v>
      </c>
      <c r="O6" s="12">
        <v>4622</v>
      </c>
      <c r="P6" s="12">
        <v>8809</v>
      </c>
      <c r="Q6" s="12"/>
      <c r="R6" s="32">
        <f t="shared" si="3"/>
        <v>94685</v>
      </c>
      <c r="S6" s="12"/>
      <c r="T6" s="12"/>
      <c r="U6" s="12">
        <v>5153</v>
      </c>
      <c r="V6" s="12">
        <v>16141</v>
      </c>
      <c r="W6" s="12">
        <v>33655</v>
      </c>
      <c r="X6" s="12">
        <v>18356</v>
      </c>
      <c r="Y6" s="12">
        <v>1715</v>
      </c>
      <c r="Z6" s="12">
        <v>0</v>
      </c>
      <c r="AA6" s="12">
        <v>0</v>
      </c>
      <c r="AB6" s="13">
        <f t="shared" si="4"/>
        <v>75020</v>
      </c>
      <c r="AC6" s="14">
        <f t="shared" si="0"/>
        <v>19665</v>
      </c>
      <c r="AD6" s="12">
        <v>3695000</v>
      </c>
      <c r="AE6" s="12">
        <v>0</v>
      </c>
      <c r="AF6" s="12">
        <v>104533</v>
      </c>
      <c r="AG6" s="12">
        <v>2360</v>
      </c>
      <c r="AH6" s="30">
        <f t="shared" si="1"/>
        <v>3801893</v>
      </c>
      <c r="AI6" s="12">
        <v>3057</v>
      </c>
      <c r="AJ6" s="30">
        <f t="shared" si="5"/>
        <v>3798836</v>
      </c>
    </row>
    <row r="7" spans="1:36" ht="17.850000000000001" customHeight="1" x14ac:dyDescent="0.25">
      <c r="A7" s="5">
        <v>4</v>
      </c>
      <c r="B7" s="5" t="s">
        <v>42</v>
      </c>
      <c r="C7" s="5">
        <v>9369</v>
      </c>
      <c r="D7" s="6" t="s">
        <v>127</v>
      </c>
      <c r="E7" s="6"/>
      <c r="F7" s="12" t="s">
        <v>290</v>
      </c>
      <c r="G7" s="12">
        <v>326572</v>
      </c>
      <c r="H7" s="12">
        <v>4365</v>
      </c>
      <c r="I7" s="12"/>
      <c r="J7" s="12"/>
      <c r="K7" s="12">
        <v>16000</v>
      </c>
      <c r="L7" s="12">
        <v>105570</v>
      </c>
      <c r="M7" s="12"/>
      <c r="N7" s="12">
        <v>205761</v>
      </c>
      <c r="O7" s="12">
        <v>4047</v>
      </c>
      <c r="P7" s="12">
        <v>610</v>
      </c>
      <c r="Q7" s="12"/>
      <c r="R7" s="32">
        <f t="shared" si="3"/>
        <v>662925</v>
      </c>
      <c r="S7" s="12">
        <v>152883</v>
      </c>
      <c r="T7" s="12">
        <v>67390</v>
      </c>
      <c r="U7" s="12">
        <v>2209</v>
      </c>
      <c r="V7" s="12">
        <v>160357</v>
      </c>
      <c r="W7" s="12">
        <v>160681</v>
      </c>
      <c r="X7" s="12">
        <v>115292</v>
      </c>
      <c r="Y7" s="12">
        <v>4537</v>
      </c>
      <c r="Z7" s="12">
        <v>865</v>
      </c>
      <c r="AA7" s="12"/>
      <c r="AB7" s="13">
        <f t="shared" si="4"/>
        <v>664214</v>
      </c>
      <c r="AC7" s="14">
        <f t="shared" si="0"/>
        <v>-1289</v>
      </c>
      <c r="AD7" s="12">
        <v>6200000</v>
      </c>
      <c r="AE7" s="12">
        <v>842650</v>
      </c>
      <c r="AF7" s="12">
        <v>108268</v>
      </c>
      <c r="AG7" s="12">
        <v>23233</v>
      </c>
      <c r="AH7" s="30">
        <f t="shared" si="1"/>
        <v>7174151</v>
      </c>
      <c r="AI7" s="12">
        <v>100344</v>
      </c>
      <c r="AJ7" s="30">
        <f t="shared" si="5"/>
        <v>7073807</v>
      </c>
    </row>
    <row r="8" spans="1:36" ht="17.850000000000001" customHeight="1" x14ac:dyDescent="0.25">
      <c r="A8" s="5">
        <v>5</v>
      </c>
      <c r="B8" s="5" t="s">
        <v>42</v>
      </c>
      <c r="C8" s="5">
        <v>9393</v>
      </c>
      <c r="D8" s="6" t="s">
        <v>128</v>
      </c>
      <c r="E8" s="6"/>
      <c r="F8" s="12" t="s">
        <v>51</v>
      </c>
      <c r="G8" s="12">
        <v>27934</v>
      </c>
      <c r="H8" s="12">
        <v>35</v>
      </c>
      <c r="I8" s="12">
        <v>0</v>
      </c>
      <c r="J8" s="12"/>
      <c r="K8" s="12">
        <v>0</v>
      </c>
      <c r="L8" s="12">
        <v>0</v>
      </c>
      <c r="M8" s="12"/>
      <c r="N8" s="12">
        <v>9043</v>
      </c>
      <c r="O8" s="12">
        <v>3594</v>
      </c>
      <c r="P8" s="12">
        <v>1807</v>
      </c>
      <c r="Q8" s="12">
        <v>7068</v>
      </c>
      <c r="R8" s="32">
        <f t="shared" si="3"/>
        <v>49481</v>
      </c>
      <c r="S8" s="12"/>
      <c r="T8" s="12">
        <v>0</v>
      </c>
      <c r="U8" s="12"/>
      <c r="V8" s="12"/>
      <c r="W8" s="12">
        <v>11507</v>
      </c>
      <c r="X8" s="12">
        <v>19671</v>
      </c>
      <c r="Y8" s="12">
        <v>1100</v>
      </c>
      <c r="Z8" s="12"/>
      <c r="AA8" s="12">
        <v>11722</v>
      </c>
      <c r="AB8" s="13">
        <f t="shared" si="4"/>
        <v>44000</v>
      </c>
      <c r="AC8" s="14">
        <f t="shared" si="0"/>
        <v>5481</v>
      </c>
      <c r="AD8" s="12">
        <v>1045000</v>
      </c>
      <c r="AE8" s="12">
        <v>217600</v>
      </c>
      <c r="AF8" s="12">
        <v>11007726</v>
      </c>
      <c r="AG8" s="12">
        <v>0</v>
      </c>
      <c r="AH8" s="30">
        <f t="shared" si="1"/>
        <v>12270326</v>
      </c>
      <c r="AI8" s="12">
        <v>0</v>
      </c>
      <c r="AJ8" s="30">
        <f t="shared" si="5"/>
        <v>12270326</v>
      </c>
    </row>
    <row r="9" spans="1:36" ht="17.850000000000001" customHeight="1" x14ac:dyDescent="0.25">
      <c r="A9" s="5">
        <v>6</v>
      </c>
      <c r="B9" s="5" t="s">
        <v>42</v>
      </c>
      <c r="C9" s="5">
        <v>9396</v>
      </c>
      <c r="D9" s="6" t="s">
        <v>129</v>
      </c>
      <c r="E9" s="6"/>
      <c r="F9" s="12" t="s">
        <v>290</v>
      </c>
      <c r="G9" s="12">
        <v>150285</v>
      </c>
      <c r="H9" s="12">
        <v>7510</v>
      </c>
      <c r="I9" s="12"/>
      <c r="J9" s="12">
        <v>0</v>
      </c>
      <c r="K9" s="12">
        <v>2707</v>
      </c>
      <c r="L9" s="12">
        <v>32900</v>
      </c>
      <c r="M9" s="12"/>
      <c r="N9" s="12">
        <v>9628</v>
      </c>
      <c r="O9" s="12">
        <v>2805</v>
      </c>
      <c r="P9" s="12">
        <v>1174</v>
      </c>
      <c r="Q9" s="12">
        <v>576092</v>
      </c>
      <c r="R9" s="32">
        <f t="shared" si="3"/>
        <v>783101</v>
      </c>
      <c r="S9" s="12">
        <v>17076</v>
      </c>
      <c r="T9" s="12">
        <v>1041</v>
      </c>
      <c r="U9" s="12">
        <v>10851</v>
      </c>
      <c r="V9" s="12">
        <v>93348</v>
      </c>
      <c r="W9" s="12">
        <v>23709</v>
      </c>
      <c r="X9" s="12">
        <v>27389</v>
      </c>
      <c r="Y9" s="12">
        <v>28016</v>
      </c>
      <c r="Z9" s="12"/>
      <c r="AA9" s="12">
        <v>2667</v>
      </c>
      <c r="AB9" s="13">
        <f t="shared" si="4"/>
        <v>204097</v>
      </c>
      <c r="AC9" s="14">
        <f t="shared" si="0"/>
        <v>579004</v>
      </c>
      <c r="AD9" s="12">
        <v>3247354</v>
      </c>
      <c r="AE9" s="12">
        <v>9150</v>
      </c>
      <c r="AF9" s="12">
        <v>80031</v>
      </c>
      <c r="AG9" s="12">
        <v>290</v>
      </c>
      <c r="AH9" s="30">
        <f t="shared" si="1"/>
        <v>3336825</v>
      </c>
      <c r="AI9" s="12">
        <v>7229</v>
      </c>
      <c r="AJ9" s="30">
        <f t="shared" si="5"/>
        <v>3329596</v>
      </c>
    </row>
    <row r="10" spans="1:36" ht="17.850000000000001" customHeight="1" x14ac:dyDescent="0.25">
      <c r="A10" s="5">
        <f t="shared" si="2"/>
        <v>7</v>
      </c>
      <c r="B10" s="5" t="s">
        <v>42</v>
      </c>
      <c r="C10" s="5">
        <v>9397</v>
      </c>
      <c r="D10" s="6" t="s">
        <v>130</v>
      </c>
      <c r="E10" s="6"/>
      <c r="F10" s="12" t="s">
        <v>290</v>
      </c>
      <c r="G10" s="12">
        <v>38555</v>
      </c>
      <c r="H10" s="12"/>
      <c r="I10" s="12">
        <v>0</v>
      </c>
      <c r="J10" s="12"/>
      <c r="K10" s="12">
        <v>0</v>
      </c>
      <c r="L10" s="12">
        <v>0</v>
      </c>
      <c r="M10" s="12"/>
      <c r="N10" s="12">
        <v>18766</v>
      </c>
      <c r="O10" s="12">
        <v>6393</v>
      </c>
      <c r="P10" s="12"/>
      <c r="Q10" s="12"/>
      <c r="R10" s="32">
        <f t="shared" si="3"/>
        <v>63714</v>
      </c>
      <c r="S10" s="12">
        <v>17932</v>
      </c>
      <c r="T10" s="12"/>
      <c r="U10" s="12"/>
      <c r="V10" s="12"/>
      <c r="W10" s="12">
        <v>16778</v>
      </c>
      <c r="X10" s="12">
        <v>207</v>
      </c>
      <c r="Y10" s="12">
        <v>3550</v>
      </c>
      <c r="Z10" s="12">
        <v>4950</v>
      </c>
      <c r="AA10" s="12">
        <v>497</v>
      </c>
      <c r="AB10" s="13">
        <f t="shared" si="4"/>
        <v>43914</v>
      </c>
      <c r="AC10" s="14">
        <f t="shared" si="0"/>
        <v>19800</v>
      </c>
      <c r="AD10" s="12">
        <v>1243000</v>
      </c>
      <c r="AE10" s="12">
        <v>0</v>
      </c>
      <c r="AF10" s="12">
        <v>159677</v>
      </c>
      <c r="AG10" s="12">
        <v>0</v>
      </c>
      <c r="AH10" s="30">
        <f t="shared" si="1"/>
        <v>1402677</v>
      </c>
      <c r="AI10" s="12"/>
      <c r="AJ10" s="30">
        <f t="shared" si="5"/>
        <v>1402677</v>
      </c>
    </row>
    <row r="11" spans="1:36" ht="17.850000000000001" customHeight="1" x14ac:dyDescent="0.25">
      <c r="A11" s="5">
        <f t="shared" si="2"/>
        <v>8</v>
      </c>
      <c r="B11" s="5" t="s">
        <v>42</v>
      </c>
      <c r="C11" s="5">
        <v>9373</v>
      </c>
      <c r="D11" s="6" t="s">
        <v>131</v>
      </c>
      <c r="E11" s="6"/>
      <c r="F11" s="12" t="s">
        <v>290</v>
      </c>
      <c r="G11" s="12">
        <v>16777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/>
      <c r="N11" s="12">
        <v>22611</v>
      </c>
      <c r="O11" s="12">
        <v>3806</v>
      </c>
      <c r="P11" s="12"/>
      <c r="Q11" s="12">
        <v>0</v>
      </c>
      <c r="R11" s="32">
        <f t="shared" si="3"/>
        <v>43194</v>
      </c>
      <c r="S11" s="12">
        <v>9450</v>
      </c>
      <c r="T11" s="12">
        <v>0</v>
      </c>
      <c r="U11" s="12">
        <v>9308</v>
      </c>
      <c r="V11" s="12"/>
      <c r="W11" s="12">
        <v>12490</v>
      </c>
      <c r="X11" s="12">
        <v>5360</v>
      </c>
      <c r="Y11" s="12">
        <v>100</v>
      </c>
      <c r="Z11" s="12">
        <v>400</v>
      </c>
      <c r="AA11" s="12">
        <v>410</v>
      </c>
      <c r="AB11" s="13">
        <f t="shared" si="4"/>
        <v>37518</v>
      </c>
      <c r="AC11" s="14">
        <f t="shared" si="0"/>
        <v>5676</v>
      </c>
      <c r="AD11" s="12">
        <v>555000</v>
      </c>
      <c r="AE11" s="12">
        <v>20000</v>
      </c>
      <c r="AF11" s="12">
        <v>78331</v>
      </c>
      <c r="AG11" s="12">
        <v>178</v>
      </c>
      <c r="AH11" s="30">
        <f t="shared" si="1"/>
        <v>653509</v>
      </c>
      <c r="AI11" s="12">
        <v>153</v>
      </c>
      <c r="AJ11" s="30">
        <f t="shared" si="5"/>
        <v>653356</v>
      </c>
    </row>
    <row r="12" spans="1:36" ht="17.850000000000001" customHeight="1" x14ac:dyDescent="0.25">
      <c r="A12" s="5">
        <f t="shared" si="2"/>
        <v>9</v>
      </c>
      <c r="B12" s="5" t="s">
        <v>42</v>
      </c>
      <c r="C12" s="5">
        <v>9375</v>
      </c>
      <c r="D12" s="6" t="s">
        <v>132</v>
      </c>
      <c r="E12" s="6"/>
      <c r="F12" s="12" t="s">
        <v>290</v>
      </c>
      <c r="G12" s="12">
        <v>173970</v>
      </c>
      <c r="H12" s="12">
        <v>8081</v>
      </c>
      <c r="I12" s="12"/>
      <c r="J12" s="12"/>
      <c r="K12" s="12">
        <v>0</v>
      </c>
      <c r="L12" s="12">
        <v>3866</v>
      </c>
      <c r="M12" s="12"/>
      <c r="N12" s="12">
        <v>34710</v>
      </c>
      <c r="O12" s="12">
        <v>15214</v>
      </c>
      <c r="P12" s="12">
        <v>8432</v>
      </c>
      <c r="Q12" s="12">
        <v>5055</v>
      </c>
      <c r="R12" s="32">
        <f t="shared" si="3"/>
        <v>249328</v>
      </c>
      <c r="S12" s="12">
        <v>74168</v>
      </c>
      <c r="T12" s="12">
        <v>27560</v>
      </c>
      <c r="U12" s="12">
        <v>8027</v>
      </c>
      <c r="V12" s="12">
        <v>36943</v>
      </c>
      <c r="W12" s="12">
        <v>57615</v>
      </c>
      <c r="X12" s="12">
        <v>26601</v>
      </c>
      <c r="Y12" s="12">
        <v>5720</v>
      </c>
      <c r="Z12" s="12">
        <v>9379</v>
      </c>
      <c r="AA12" s="12">
        <v>5832</v>
      </c>
      <c r="AB12" s="13">
        <f t="shared" si="4"/>
        <v>251845</v>
      </c>
      <c r="AC12" s="14">
        <f t="shared" si="0"/>
        <v>-2517</v>
      </c>
      <c r="AD12" s="12">
        <v>4056412</v>
      </c>
      <c r="AE12" s="12"/>
      <c r="AF12" s="12">
        <v>276021</v>
      </c>
      <c r="AG12" s="12">
        <v>50886</v>
      </c>
      <c r="AH12" s="30">
        <f t="shared" si="1"/>
        <v>4383319</v>
      </c>
      <c r="AI12" s="12">
        <v>33773</v>
      </c>
      <c r="AJ12" s="30">
        <f t="shared" si="5"/>
        <v>4349546</v>
      </c>
    </row>
    <row r="13" spans="1:36" ht="17.850000000000001" customHeight="1" x14ac:dyDescent="0.25">
      <c r="A13" s="5">
        <f t="shared" si="2"/>
        <v>10</v>
      </c>
      <c r="B13" s="5" t="s">
        <v>42</v>
      </c>
      <c r="C13" s="5">
        <v>9377</v>
      </c>
      <c r="D13" s="6" t="s">
        <v>133</v>
      </c>
      <c r="E13" s="6"/>
      <c r="F13" s="12" t="s">
        <v>290</v>
      </c>
      <c r="G13" s="12">
        <v>90858</v>
      </c>
      <c r="H13" s="12">
        <v>39006</v>
      </c>
      <c r="I13" s="12"/>
      <c r="J13" s="12"/>
      <c r="K13" s="12">
        <v>5525</v>
      </c>
      <c r="L13" s="12"/>
      <c r="M13" s="12"/>
      <c r="N13" s="12">
        <v>35239</v>
      </c>
      <c r="O13" s="12">
        <v>4506</v>
      </c>
      <c r="P13" s="12">
        <v>21</v>
      </c>
      <c r="Q13" s="12"/>
      <c r="R13" s="32">
        <f t="shared" si="3"/>
        <v>175155</v>
      </c>
      <c r="S13" s="12">
        <v>18606</v>
      </c>
      <c r="T13" s="12"/>
      <c r="U13" s="12">
        <v>78</v>
      </c>
      <c r="V13" s="12">
        <v>-89</v>
      </c>
      <c r="W13" s="12">
        <v>91369</v>
      </c>
      <c r="X13" s="12">
        <v>16770</v>
      </c>
      <c r="Y13" s="12">
        <v>10295</v>
      </c>
      <c r="Z13" s="12">
        <v>3500</v>
      </c>
      <c r="AA13" s="12">
        <v>3550</v>
      </c>
      <c r="AB13" s="13">
        <f t="shared" si="4"/>
        <v>144079</v>
      </c>
      <c r="AC13" s="14">
        <f t="shared" si="0"/>
        <v>31076</v>
      </c>
      <c r="AD13" s="12">
        <v>3790000</v>
      </c>
      <c r="AE13" s="12">
        <v>32540</v>
      </c>
      <c r="AF13" s="12">
        <v>218450</v>
      </c>
      <c r="AG13" s="12">
        <v>1471</v>
      </c>
      <c r="AH13" s="30">
        <f t="shared" si="1"/>
        <v>4042461</v>
      </c>
      <c r="AI13" s="12">
        <v>83118</v>
      </c>
      <c r="AJ13" s="30">
        <f t="shared" si="5"/>
        <v>3959343</v>
      </c>
    </row>
    <row r="14" spans="1:36" ht="17.850000000000001" customHeight="1" x14ac:dyDescent="0.25">
      <c r="A14" s="5">
        <f t="shared" si="2"/>
        <v>11</v>
      </c>
      <c r="B14" s="5" t="s">
        <v>42</v>
      </c>
      <c r="C14" s="5">
        <v>9398</v>
      </c>
      <c r="D14" s="6" t="s">
        <v>134</v>
      </c>
      <c r="E14" s="6"/>
      <c r="F14" s="12" t="s">
        <v>290</v>
      </c>
      <c r="G14" s="12">
        <v>207764</v>
      </c>
      <c r="H14" s="12">
        <v>19176</v>
      </c>
      <c r="I14" s="12"/>
      <c r="J14" s="12">
        <v>0</v>
      </c>
      <c r="K14" s="12">
        <v>3658</v>
      </c>
      <c r="L14" s="12">
        <v>20585</v>
      </c>
      <c r="M14" s="12"/>
      <c r="N14" s="12">
        <v>90239</v>
      </c>
      <c r="O14" s="12">
        <v>38937</v>
      </c>
      <c r="P14" s="12">
        <v>115876</v>
      </c>
      <c r="Q14" s="12">
        <v>435</v>
      </c>
      <c r="R14" s="32">
        <f t="shared" si="3"/>
        <v>496670</v>
      </c>
      <c r="S14" s="12">
        <v>97830</v>
      </c>
      <c r="T14" s="12">
        <v>38400</v>
      </c>
      <c r="U14" s="12">
        <v>9947</v>
      </c>
      <c r="V14" s="12">
        <v>95747</v>
      </c>
      <c r="W14" s="12">
        <v>86183</v>
      </c>
      <c r="X14" s="12">
        <v>77464</v>
      </c>
      <c r="Y14" s="12">
        <v>30927</v>
      </c>
      <c r="Z14" s="12">
        <v>12101</v>
      </c>
      <c r="AA14" s="12">
        <v>14837</v>
      </c>
      <c r="AB14" s="13">
        <f t="shared" si="4"/>
        <v>463436</v>
      </c>
      <c r="AC14" s="14">
        <f t="shared" si="0"/>
        <v>33234</v>
      </c>
      <c r="AD14" s="12">
        <v>11280000</v>
      </c>
      <c r="AE14" s="12">
        <v>48663</v>
      </c>
      <c r="AF14" s="12">
        <v>850136</v>
      </c>
      <c r="AG14" s="12">
        <v>30793</v>
      </c>
      <c r="AH14" s="30">
        <f t="shared" si="1"/>
        <v>12209592</v>
      </c>
      <c r="AI14" s="12">
        <v>521670</v>
      </c>
      <c r="AJ14" s="30">
        <f t="shared" si="5"/>
        <v>11687922</v>
      </c>
    </row>
    <row r="15" spans="1:36" ht="17.850000000000001" customHeight="1" x14ac:dyDescent="0.25">
      <c r="A15" s="5">
        <f t="shared" si="2"/>
        <v>12</v>
      </c>
      <c r="B15" s="5" t="s">
        <v>42</v>
      </c>
      <c r="C15" s="5">
        <v>14308</v>
      </c>
      <c r="D15" s="6" t="s">
        <v>135</v>
      </c>
      <c r="E15" s="6"/>
      <c r="F15" s="12" t="s">
        <v>290</v>
      </c>
      <c r="G15" s="12">
        <v>77999</v>
      </c>
      <c r="H15" s="12"/>
      <c r="I15" s="12">
        <v>1710</v>
      </c>
      <c r="J15" s="12">
        <v>0</v>
      </c>
      <c r="K15" s="12">
        <v>62080</v>
      </c>
      <c r="L15" s="12">
        <v>0</v>
      </c>
      <c r="M15" s="12"/>
      <c r="N15" s="12">
        <v>12406</v>
      </c>
      <c r="O15" s="12">
        <v>15889</v>
      </c>
      <c r="P15" s="12"/>
      <c r="Q15" s="12">
        <v>4658</v>
      </c>
      <c r="R15" s="32">
        <f t="shared" si="3"/>
        <v>174742</v>
      </c>
      <c r="S15" s="12">
        <v>68300</v>
      </c>
      <c r="T15" s="12">
        <v>27300</v>
      </c>
      <c r="U15" s="12">
        <v>6743</v>
      </c>
      <c r="V15" s="12">
        <v>252</v>
      </c>
      <c r="W15" s="12">
        <v>33011</v>
      </c>
      <c r="X15" s="12">
        <v>11710</v>
      </c>
      <c r="Y15" s="12">
        <v>13297</v>
      </c>
      <c r="Z15" s="12">
        <v>7180</v>
      </c>
      <c r="AA15" s="12">
        <v>6230</v>
      </c>
      <c r="AB15" s="13">
        <f t="shared" si="4"/>
        <v>174023</v>
      </c>
      <c r="AC15" s="14">
        <f t="shared" si="0"/>
        <v>719</v>
      </c>
      <c r="AD15" s="12">
        <v>1160000</v>
      </c>
      <c r="AE15" s="12">
        <v>24741</v>
      </c>
      <c r="AF15" s="12">
        <v>341770</v>
      </c>
      <c r="AG15" s="12">
        <v>940</v>
      </c>
      <c r="AH15" s="30">
        <f t="shared" si="1"/>
        <v>1527451</v>
      </c>
      <c r="AI15" s="12">
        <v>37281</v>
      </c>
      <c r="AJ15" s="30">
        <f t="shared" si="5"/>
        <v>1490170</v>
      </c>
    </row>
    <row r="16" spans="1:36" ht="17.850000000000001" customHeight="1" x14ac:dyDescent="0.25">
      <c r="A16" s="5">
        <f t="shared" si="2"/>
        <v>13</v>
      </c>
      <c r="B16" s="5" t="s">
        <v>42</v>
      </c>
      <c r="C16" s="5">
        <v>9379</v>
      </c>
      <c r="D16" s="6" t="s">
        <v>136</v>
      </c>
      <c r="E16" s="6"/>
      <c r="F16" s="12" t="s">
        <v>290</v>
      </c>
      <c r="G16" s="12">
        <v>17242</v>
      </c>
      <c r="H16" s="12"/>
      <c r="I16" s="12"/>
      <c r="J16" s="12"/>
      <c r="K16" s="12"/>
      <c r="L16" s="12">
        <v>2000</v>
      </c>
      <c r="M16" s="12"/>
      <c r="N16" s="12">
        <v>32355</v>
      </c>
      <c r="O16" s="12">
        <v>2386</v>
      </c>
      <c r="P16" s="12">
        <v>3748</v>
      </c>
      <c r="Q16" s="12">
        <v>38</v>
      </c>
      <c r="R16" s="32">
        <f t="shared" si="3"/>
        <v>57769</v>
      </c>
      <c r="S16" s="12"/>
      <c r="T16" s="12">
        <v>15995</v>
      </c>
      <c r="U16" s="12"/>
      <c r="V16" s="12"/>
      <c r="W16" s="12">
        <v>41275</v>
      </c>
      <c r="X16" s="12">
        <v>7629</v>
      </c>
      <c r="Y16" s="12">
        <v>1100</v>
      </c>
      <c r="Z16" s="12"/>
      <c r="AA16" s="12"/>
      <c r="AB16" s="13">
        <f t="shared" si="4"/>
        <v>65999</v>
      </c>
      <c r="AC16" s="14">
        <f t="shared" si="0"/>
        <v>-8230</v>
      </c>
      <c r="AD16" s="12">
        <v>3099171</v>
      </c>
      <c r="AE16" s="12">
        <v>82249</v>
      </c>
      <c r="AF16" s="12">
        <v>65748</v>
      </c>
      <c r="AG16" s="12">
        <v>650</v>
      </c>
      <c r="AH16" s="30">
        <f t="shared" si="1"/>
        <v>3247818</v>
      </c>
      <c r="AI16" s="12">
        <v>4916</v>
      </c>
      <c r="AJ16" s="30">
        <f t="shared" si="5"/>
        <v>3242902</v>
      </c>
    </row>
    <row r="17" spans="1:36" ht="17.850000000000001" customHeight="1" x14ac:dyDescent="0.25">
      <c r="A17" s="5">
        <f t="shared" si="2"/>
        <v>14</v>
      </c>
      <c r="B17" s="5" t="s">
        <v>42</v>
      </c>
      <c r="C17" s="5">
        <v>9382</v>
      </c>
      <c r="D17" s="6" t="s">
        <v>137</v>
      </c>
      <c r="E17" s="6"/>
      <c r="F17" s="12" t="s">
        <v>290</v>
      </c>
      <c r="G17" s="12">
        <v>38707</v>
      </c>
      <c r="H17" s="12">
        <v>0</v>
      </c>
      <c r="I17" s="12"/>
      <c r="J17" s="12">
        <v>0</v>
      </c>
      <c r="K17" s="12"/>
      <c r="L17" s="12"/>
      <c r="M17" s="12"/>
      <c r="N17" s="12">
        <v>65</v>
      </c>
      <c r="O17" s="12">
        <v>585</v>
      </c>
      <c r="P17" s="12">
        <v>10270</v>
      </c>
      <c r="Q17" s="12"/>
      <c r="R17" s="32">
        <f t="shared" si="3"/>
        <v>49627</v>
      </c>
      <c r="S17" s="12"/>
      <c r="T17" s="12"/>
      <c r="U17" s="12">
        <v>11425</v>
      </c>
      <c r="V17" s="12">
        <v>2106</v>
      </c>
      <c r="W17" s="12">
        <v>5212</v>
      </c>
      <c r="X17" s="12">
        <v>21381</v>
      </c>
      <c r="Y17" s="12">
        <v>8200</v>
      </c>
      <c r="Z17" s="12">
        <v>4755</v>
      </c>
      <c r="AA17" s="12">
        <v>3312</v>
      </c>
      <c r="AB17" s="13">
        <f t="shared" si="4"/>
        <v>56391</v>
      </c>
      <c r="AC17" s="14">
        <f t="shared" si="0"/>
        <v>-6764</v>
      </c>
      <c r="AD17" s="12">
        <v>1280000</v>
      </c>
      <c r="AE17" s="12">
        <v>13514</v>
      </c>
      <c r="AF17" s="12">
        <v>31924</v>
      </c>
      <c r="AG17" s="12">
        <v>1168</v>
      </c>
      <c r="AH17" s="30">
        <f t="shared" si="1"/>
        <v>1326606</v>
      </c>
      <c r="AI17" s="12">
        <v>949</v>
      </c>
      <c r="AJ17" s="30">
        <f t="shared" si="5"/>
        <v>1325657</v>
      </c>
    </row>
    <row r="18" spans="1:36" ht="17.850000000000001" customHeight="1" x14ac:dyDescent="0.25">
      <c r="A18" s="5">
        <f t="shared" si="2"/>
        <v>15</v>
      </c>
      <c r="B18" s="5" t="s">
        <v>42</v>
      </c>
      <c r="C18" s="5">
        <v>18602</v>
      </c>
      <c r="D18" s="6" t="s">
        <v>138</v>
      </c>
      <c r="E18" s="6"/>
      <c r="F18" s="12" t="s">
        <v>290</v>
      </c>
      <c r="G18" s="12">
        <v>381964</v>
      </c>
      <c r="H18" s="12">
        <v>4202</v>
      </c>
      <c r="I18" s="12">
        <v>4461</v>
      </c>
      <c r="J18" s="12">
        <v>500</v>
      </c>
      <c r="K18" s="12">
        <v>104500</v>
      </c>
      <c r="L18" s="12">
        <v>20208</v>
      </c>
      <c r="M18" s="12"/>
      <c r="N18" s="12">
        <v>221487</v>
      </c>
      <c r="O18" s="12">
        <v>48850</v>
      </c>
      <c r="P18" s="12">
        <v>51194</v>
      </c>
      <c r="Q18" s="12"/>
      <c r="R18" s="32">
        <f t="shared" si="3"/>
        <v>837366</v>
      </c>
      <c r="S18" s="12">
        <v>171552</v>
      </c>
      <c r="T18" s="12">
        <v>31125</v>
      </c>
      <c r="U18" s="12">
        <v>277450</v>
      </c>
      <c r="V18" s="12">
        <v>8253</v>
      </c>
      <c r="W18" s="12">
        <v>141527</v>
      </c>
      <c r="X18" s="12">
        <v>73312</v>
      </c>
      <c r="Y18" s="12"/>
      <c r="Z18" s="12">
        <v>594</v>
      </c>
      <c r="AA18" s="12">
        <v>47807</v>
      </c>
      <c r="AB18" s="13">
        <f t="shared" si="4"/>
        <v>751620</v>
      </c>
      <c r="AC18" s="14">
        <f t="shared" si="0"/>
        <v>85746</v>
      </c>
      <c r="AD18" s="12">
        <v>13166936</v>
      </c>
      <c r="AE18" s="12">
        <v>182052</v>
      </c>
      <c r="AF18" s="12">
        <v>1071356</v>
      </c>
      <c r="AG18" s="12">
        <v>18598</v>
      </c>
      <c r="AH18" s="30">
        <f t="shared" si="1"/>
        <v>14438942</v>
      </c>
      <c r="AI18" s="12">
        <v>38863</v>
      </c>
      <c r="AJ18" s="30">
        <f t="shared" si="5"/>
        <v>14400079</v>
      </c>
    </row>
    <row r="19" spans="1:36" ht="17.850000000000001" customHeight="1" x14ac:dyDescent="0.25">
      <c r="A19" s="5">
        <f t="shared" si="2"/>
        <v>16</v>
      </c>
      <c r="B19" s="5" t="s">
        <v>42</v>
      </c>
      <c r="C19" s="5">
        <v>9409</v>
      </c>
      <c r="D19" s="6" t="s">
        <v>139</v>
      </c>
      <c r="E19" s="6"/>
      <c r="F19" s="12" t="s">
        <v>290</v>
      </c>
      <c r="G19" s="12">
        <v>96919</v>
      </c>
      <c r="H19" s="12">
        <v>45028</v>
      </c>
      <c r="I19" s="12"/>
      <c r="J19" s="12">
        <v>66330</v>
      </c>
      <c r="K19" s="12"/>
      <c r="L19" s="12"/>
      <c r="M19" s="12"/>
      <c r="N19" s="12">
        <v>14658</v>
      </c>
      <c r="O19" s="12">
        <v>18362</v>
      </c>
      <c r="P19" s="12">
        <v>470320</v>
      </c>
      <c r="Q19" s="12">
        <v>2523</v>
      </c>
      <c r="R19" s="32">
        <f t="shared" si="3"/>
        <v>714140</v>
      </c>
      <c r="S19" s="12">
        <v>79656</v>
      </c>
      <c r="T19" s="12">
        <v>31320</v>
      </c>
      <c r="U19" s="12">
        <v>5926</v>
      </c>
      <c r="V19" s="12">
        <v>25848</v>
      </c>
      <c r="W19" s="12">
        <v>356260</v>
      </c>
      <c r="X19" s="12">
        <v>29103</v>
      </c>
      <c r="Y19" s="12">
        <v>5043</v>
      </c>
      <c r="Z19" s="12"/>
      <c r="AA19" s="12">
        <v>5423</v>
      </c>
      <c r="AB19" s="13">
        <f t="shared" si="4"/>
        <v>538579</v>
      </c>
      <c r="AC19" s="14">
        <f t="shared" si="0"/>
        <v>175561</v>
      </c>
      <c r="AD19" s="12">
        <v>2740000</v>
      </c>
      <c r="AE19" s="12">
        <v>1213793</v>
      </c>
      <c r="AF19" s="12">
        <v>427492</v>
      </c>
      <c r="AG19" s="12"/>
      <c r="AH19" s="30">
        <f t="shared" si="1"/>
        <v>4381285</v>
      </c>
      <c r="AI19" s="12">
        <v>-25516</v>
      </c>
      <c r="AJ19" s="30">
        <f t="shared" si="5"/>
        <v>4406801</v>
      </c>
    </row>
    <row r="20" spans="1:36" ht="17.850000000000001" customHeight="1" x14ac:dyDescent="0.25">
      <c r="A20" s="5">
        <f t="shared" si="2"/>
        <v>17</v>
      </c>
      <c r="B20" s="5" t="s">
        <v>42</v>
      </c>
      <c r="C20" s="5">
        <v>9410</v>
      </c>
      <c r="D20" s="6" t="s">
        <v>140</v>
      </c>
      <c r="E20" s="6"/>
      <c r="F20" s="12" t="s">
        <v>290</v>
      </c>
      <c r="G20" s="12">
        <v>136017</v>
      </c>
      <c r="H20" s="12">
        <v>2340</v>
      </c>
      <c r="I20" s="12"/>
      <c r="J20" s="12">
        <v>21189</v>
      </c>
      <c r="K20" s="12">
        <v>14116</v>
      </c>
      <c r="L20" s="12"/>
      <c r="M20" s="12"/>
      <c r="N20" s="12">
        <v>75461</v>
      </c>
      <c r="O20" s="12">
        <v>2699</v>
      </c>
      <c r="P20" s="12">
        <v>9986</v>
      </c>
      <c r="Q20" s="12"/>
      <c r="R20" s="32">
        <f t="shared" si="3"/>
        <v>261808</v>
      </c>
      <c r="S20" s="12">
        <v>74390</v>
      </c>
      <c r="T20" s="12">
        <v>25793</v>
      </c>
      <c r="U20" s="12">
        <v>5826</v>
      </c>
      <c r="V20" s="12">
        <v>43664</v>
      </c>
      <c r="W20" s="12">
        <v>76818</v>
      </c>
      <c r="X20" s="12">
        <v>26011</v>
      </c>
      <c r="Y20" s="12">
        <v>2000</v>
      </c>
      <c r="Z20" s="12">
        <v>4340</v>
      </c>
      <c r="AA20" s="12"/>
      <c r="AB20" s="13">
        <f t="shared" si="4"/>
        <v>258842</v>
      </c>
      <c r="AC20" s="14">
        <f t="shared" si="0"/>
        <v>2966</v>
      </c>
      <c r="AD20" s="12">
        <v>3232576</v>
      </c>
      <c r="AE20" s="12">
        <v>171213</v>
      </c>
      <c r="AF20" s="12">
        <v>102001</v>
      </c>
      <c r="AG20" s="12">
        <v>3845</v>
      </c>
      <c r="AH20" s="30">
        <f t="shared" si="1"/>
        <v>3509635</v>
      </c>
      <c r="AI20" s="12">
        <v>37006</v>
      </c>
      <c r="AJ20" s="30">
        <f t="shared" si="5"/>
        <v>3472629</v>
      </c>
    </row>
    <row r="21" spans="1:36" ht="17.850000000000001" customHeight="1" x14ac:dyDescent="0.25">
      <c r="A21" s="5">
        <f t="shared" si="2"/>
        <v>18</v>
      </c>
      <c r="B21" s="5" t="s">
        <v>42</v>
      </c>
      <c r="C21" s="5">
        <v>9412</v>
      </c>
      <c r="D21" s="6" t="s">
        <v>141</v>
      </c>
      <c r="E21" s="6"/>
      <c r="F21" s="12" t="s">
        <v>290</v>
      </c>
      <c r="G21" s="12">
        <v>376611</v>
      </c>
      <c r="H21" s="12">
        <v>22160</v>
      </c>
      <c r="I21" s="12"/>
      <c r="J21" s="12"/>
      <c r="K21" s="12">
        <v>12000</v>
      </c>
      <c r="L21" s="12">
        <v>-3975</v>
      </c>
      <c r="M21" s="12"/>
      <c r="N21" s="12">
        <v>97410</v>
      </c>
      <c r="O21" s="12">
        <v>898</v>
      </c>
      <c r="P21" s="12">
        <v>12246</v>
      </c>
      <c r="Q21" s="12">
        <v>6401</v>
      </c>
      <c r="R21" s="32">
        <f t="shared" si="3"/>
        <v>523751</v>
      </c>
      <c r="S21" s="12">
        <v>128142</v>
      </c>
      <c r="T21" s="12">
        <v>39700</v>
      </c>
      <c r="U21" s="12">
        <v>2960</v>
      </c>
      <c r="V21" s="12">
        <v>52763</v>
      </c>
      <c r="W21" s="12">
        <v>102521</v>
      </c>
      <c r="X21" s="12">
        <v>70579</v>
      </c>
      <c r="Y21" s="12">
        <v>78280</v>
      </c>
      <c r="Z21" s="12">
        <v>23550</v>
      </c>
      <c r="AA21" s="12">
        <v>25269</v>
      </c>
      <c r="AB21" s="13">
        <f t="shared" si="4"/>
        <v>523764</v>
      </c>
      <c r="AC21" s="14">
        <f t="shared" si="0"/>
        <v>-13</v>
      </c>
      <c r="AD21" s="12">
        <v>20750000</v>
      </c>
      <c r="AE21" s="12">
        <v>130795</v>
      </c>
      <c r="AF21" s="12">
        <v>67244</v>
      </c>
      <c r="AG21" s="12">
        <v>21143</v>
      </c>
      <c r="AH21" s="30">
        <f t="shared" si="1"/>
        <v>20969182</v>
      </c>
      <c r="AI21" s="12">
        <v>57052</v>
      </c>
      <c r="AJ21" s="30">
        <f t="shared" si="5"/>
        <v>20912130</v>
      </c>
    </row>
    <row r="22" spans="1:36" ht="17.850000000000001" customHeight="1" x14ac:dyDescent="0.25">
      <c r="A22" s="5">
        <f t="shared" si="2"/>
        <v>19</v>
      </c>
      <c r="B22" s="5" t="s">
        <v>42</v>
      </c>
      <c r="C22" s="5">
        <v>9386</v>
      </c>
      <c r="D22" s="6" t="s">
        <v>142</v>
      </c>
      <c r="E22" s="6"/>
      <c r="F22" s="12" t="s">
        <v>290</v>
      </c>
      <c r="G22" s="12">
        <v>135273</v>
      </c>
      <c r="H22" s="12">
        <v>3000</v>
      </c>
      <c r="I22" s="12">
        <v>560</v>
      </c>
      <c r="J22" s="12">
        <v>1174137</v>
      </c>
      <c r="K22" s="12">
        <v>15000</v>
      </c>
      <c r="L22" s="12">
        <v>10411</v>
      </c>
      <c r="M22" s="12"/>
      <c r="N22" s="12">
        <v>17784</v>
      </c>
      <c r="O22" s="12">
        <v>58174</v>
      </c>
      <c r="P22" s="12">
        <v>1587</v>
      </c>
      <c r="Q22" s="12"/>
      <c r="R22" s="32">
        <f t="shared" si="3"/>
        <v>1415926</v>
      </c>
      <c r="S22" s="12">
        <v>70658</v>
      </c>
      <c r="T22" s="12">
        <v>19500</v>
      </c>
      <c r="U22" s="12">
        <v>2112</v>
      </c>
      <c r="V22" s="12">
        <v>63914</v>
      </c>
      <c r="W22" s="12">
        <v>55810</v>
      </c>
      <c r="X22" s="12">
        <v>47898</v>
      </c>
      <c r="Y22" s="12">
        <v>6903</v>
      </c>
      <c r="Z22" s="12"/>
      <c r="AA22" s="12"/>
      <c r="AB22" s="13">
        <f t="shared" si="4"/>
        <v>266795</v>
      </c>
      <c r="AC22" s="14">
        <f t="shared" si="0"/>
        <v>1149131</v>
      </c>
      <c r="AD22" s="12">
        <v>4123503</v>
      </c>
      <c r="AE22" s="12">
        <v>304954</v>
      </c>
      <c r="AF22" s="12">
        <v>246043</v>
      </c>
      <c r="AG22" s="12">
        <v>27590</v>
      </c>
      <c r="AH22" s="30">
        <f t="shared" si="1"/>
        <v>4702090</v>
      </c>
      <c r="AI22" s="12">
        <v>26997</v>
      </c>
      <c r="AJ22" s="30">
        <f t="shared" si="5"/>
        <v>4675093</v>
      </c>
    </row>
    <row r="23" spans="1:36" s="114" customFormat="1" ht="17.850000000000001" customHeight="1" x14ac:dyDescent="0.25">
      <c r="A23" s="107">
        <f t="shared" si="2"/>
        <v>20</v>
      </c>
      <c r="B23" s="107" t="s">
        <v>42</v>
      </c>
      <c r="C23" s="107">
        <v>9413</v>
      </c>
      <c r="D23" s="108" t="s">
        <v>143</v>
      </c>
      <c r="E23" s="108" t="s">
        <v>311</v>
      </c>
      <c r="F23" s="109" t="s">
        <v>290</v>
      </c>
      <c r="G23" s="109">
        <v>61637</v>
      </c>
      <c r="H23" s="109"/>
      <c r="I23" s="109"/>
      <c r="J23" s="109">
        <v>0</v>
      </c>
      <c r="K23" s="109"/>
      <c r="L23" s="109"/>
      <c r="M23" s="109"/>
      <c r="N23" s="109">
        <v>66000</v>
      </c>
      <c r="O23" s="109">
        <v>6931</v>
      </c>
      <c r="P23" s="109"/>
      <c r="Q23" s="109"/>
      <c r="R23" s="110">
        <f t="shared" si="3"/>
        <v>134568</v>
      </c>
      <c r="S23" s="109"/>
      <c r="T23" s="109"/>
      <c r="U23" s="109">
        <v>5557</v>
      </c>
      <c r="V23" s="109">
        <v>51471</v>
      </c>
      <c r="W23" s="109">
        <v>28529</v>
      </c>
      <c r="X23" s="109">
        <v>21038</v>
      </c>
      <c r="Y23" s="109">
        <v>3900</v>
      </c>
      <c r="Z23" s="109">
        <v>13200</v>
      </c>
      <c r="AA23" s="109">
        <v>1965</v>
      </c>
      <c r="AB23" s="111">
        <f t="shared" si="4"/>
        <v>125660</v>
      </c>
      <c r="AC23" s="112">
        <f t="shared" si="0"/>
        <v>8908</v>
      </c>
      <c r="AD23" s="109">
        <v>3951892</v>
      </c>
      <c r="AE23" s="109">
        <v>139382</v>
      </c>
      <c r="AF23" s="109">
        <v>194477</v>
      </c>
      <c r="AG23" s="109">
        <v>100</v>
      </c>
      <c r="AH23" s="113">
        <f t="shared" si="1"/>
        <v>4285851</v>
      </c>
      <c r="AI23" s="109">
        <v>4513</v>
      </c>
      <c r="AJ23" s="113">
        <f t="shared" si="5"/>
        <v>4281338</v>
      </c>
    </row>
    <row r="24" spans="1:36" ht="17.850000000000001" customHeight="1" x14ac:dyDescent="0.25">
      <c r="A24" s="5">
        <f t="shared" si="2"/>
        <v>21</v>
      </c>
      <c r="B24" s="5" t="s">
        <v>42</v>
      </c>
      <c r="C24" s="5">
        <v>9390</v>
      </c>
      <c r="D24" s="6" t="s">
        <v>144</v>
      </c>
      <c r="E24" s="6"/>
      <c r="F24" s="12" t="s">
        <v>51</v>
      </c>
      <c r="G24" s="12">
        <v>30524</v>
      </c>
      <c r="H24" s="12"/>
      <c r="I24" s="12"/>
      <c r="J24" s="12">
        <v>0</v>
      </c>
      <c r="K24" s="12">
        <v>0</v>
      </c>
      <c r="L24" s="12"/>
      <c r="M24" s="12"/>
      <c r="N24" s="12">
        <v>23341</v>
      </c>
      <c r="O24" s="12">
        <v>314</v>
      </c>
      <c r="P24" s="12">
        <v>460</v>
      </c>
      <c r="Q24" s="12"/>
      <c r="R24" s="32">
        <f t="shared" si="3"/>
        <v>54639</v>
      </c>
      <c r="S24" s="12"/>
      <c r="T24" s="12"/>
      <c r="U24" s="12">
        <v>8908</v>
      </c>
      <c r="V24" s="12"/>
      <c r="W24" s="12">
        <v>17246</v>
      </c>
      <c r="X24" s="12">
        <v>6830</v>
      </c>
      <c r="Y24" s="12">
        <v>8050</v>
      </c>
      <c r="Z24" s="12">
        <v>5600</v>
      </c>
      <c r="AA24" s="12"/>
      <c r="AB24" s="13">
        <f t="shared" si="4"/>
        <v>46634</v>
      </c>
      <c r="AC24" s="14">
        <f t="shared" si="0"/>
        <v>8005</v>
      </c>
      <c r="AD24" s="12">
        <v>1253910</v>
      </c>
      <c r="AE24" s="12">
        <v>133554</v>
      </c>
      <c r="AF24" s="12">
        <v>23900</v>
      </c>
      <c r="AG24" s="12"/>
      <c r="AH24" s="30">
        <f t="shared" si="1"/>
        <v>1411364</v>
      </c>
      <c r="AI24" s="12">
        <v>136</v>
      </c>
      <c r="AJ24" s="30">
        <f t="shared" si="5"/>
        <v>1411228</v>
      </c>
    </row>
    <row r="25" spans="1:36" ht="17.850000000000001" customHeight="1" x14ac:dyDescent="0.25">
      <c r="A25" s="5">
        <f t="shared" si="2"/>
        <v>22</v>
      </c>
      <c r="B25" s="5" t="s">
        <v>42</v>
      </c>
      <c r="C25" s="5">
        <v>9391</v>
      </c>
      <c r="D25" s="6" t="s">
        <v>145</v>
      </c>
      <c r="E25" s="6"/>
      <c r="F25" s="12" t="s">
        <v>290</v>
      </c>
      <c r="G25" s="12">
        <v>17520</v>
      </c>
      <c r="H25" s="12">
        <v>0</v>
      </c>
      <c r="I25" s="12"/>
      <c r="J25" s="12">
        <v>0</v>
      </c>
      <c r="K25" s="12">
        <v>0</v>
      </c>
      <c r="L25" s="12"/>
      <c r="M25" s="12"/>
      <c r="N25" s="12">
        <v>29180</v>
      </c>
      <c r="O25" s="12">
        <v>10139</v>
      </c>
      <c r="P25" s="12"/>
      <c r="Q25" s="12"/>
      <c r="R25" s="32">
        <f t="shared" si="3"/>
        <v>56839</v>
      </c>
      <c r="S25" s="12">
        <v>0</v>
      </c>
      <c r="T25" s="12">
        <v>0</v>
      </c>
      <c r="U25" s="12">
        <v>7720</v>
      </c>
      <c r="V25" s="12"/>
      <c r="W25" s="12">
        <v>45253</v>
      </c>
      <c r="X25" s="12">
        <v>5523</v>
      </c>
      <c r="Y25" s="12">
        <v>12948</v>
      </c>
      <c r="Z25" s="12">
        <v>4390</v>
      </c>
      <c r="AA25" s="12"/>
      <c r="AB25" s="13">
        <f t="shared" si="4"/>
        <v>75834</v>
      </c>
      <c r="AC25" s="14">
        <f t="shared" si="0"/>
        <v>-18995</v>
      </c>
      <c r="AD25" s="12">
        <v>1025637</v>
      </c>
      <c r="AE25" s="12">
        <v>136574</v>
      </c>
      <c r="AF25" s="12">
        <v>224611</v>
      </c>
      <c r="AG25" s="12"/>
      <c r="AH25" s="30">
        <f t="shared" si="1"/>
        <v>1386822</v>
      </c>
      <c r="AI25" s="12">
        <v>-974</v>
      </c>
      <c r="AJ25" s="30">
        <f t="shared" si="5"/>
        <v>1387796</v>
      </c>
    </row>
    <row r="26" spans="1:36" ht="17.850000000000001" customHeight="1" x14ac:dyDescent="0.25">
      <c r="A26" s="5">
        <f t="shared" si="2"/>
        <v>23</v>
      </c>
      <c r="B26" s="5" t="s">
        <v>42</v>
      </c>
      <c r="C26" s="5">
        <v>9392</v>
      </c>
      <c r="D26" s="6" t="s">
        <v>146</v>
      </c>
      <c r="E26" s="6"/>
      <c r="F26" s="12" t="s">
        <v>290</v>
      </c>
      <c r="G26" s="12">
        <v>78927</v>
      </c>
      <c r="H26" s="12"/>
      <c r="I26" s="12"/>
      <c r="J26" s="12">
        <v>0</v>
      </c>
      <c r="K26" s="12"/>
      <c r="L26" s="12">
        <v>0</v>
      </c>
      <c r="M26" s="12"/>
      <c r="N26" s="12">
        <v>25920</v>
      </c>
      <c r="O26" s="12">
        <v>37926</v>
      </c>
      <c r="P26" s="12"/>
      <c r="Q26" s="12">
        <v>4733</v>
      </c>
      <c r="R26" s="32">
        <f t="shared" si="3"/>
        <v>147506</v>
      </c>
      <c r="S26" s="12"/>
      <c r="T26" s="12"/>
      <c r="U26" s="12">
        <v>28014</v>
      </c>
      <c r="V26" s="12">
        <v>4932</v>
      </c>
      <c r="W26" s="12">
        <v>22880</v>
      </c>
      <c r="X26" s="12">
        <v>2559</v>
      </c>
      <c r="Y26" s="12">
        <v>1036</v>
      </c>
      <c r="Z26" s="12"/>
      <c r="AA26" s="12">
        <v>1216</v>
      </c>
      <c r="AB26" s="13">
        <f t="shared" si="4"/>
        <v>60637</v>
      </c>
      <c r="AC26" s="14">
        <f>R26-AB26</f>
        <v>86869</v>
      </c>
      <c r="AD26" s="12">
        <v>2743900</v>
      </c>
      <c r="AE26" s="12">
        <v>148750</v>
      </c>
      <c r="AF26" s="12">
        <v>780304</v>
      </c>
      <c r="AG26" s="12">
        <v>0</v>
      </c>
      <c r="AH26" s="30">
        <f t="shared" si="1"/>
        <v>3672954</v>
      </c>
      <c r="AI26" s="12">
        <v>0</v>
      </c>
      <c r="AJ26" s="30">
        <f t="shared" si="5"/>
        <v>3672954</v>
      </c>
    </row>
    <row r="27" spans="1:36" ht="17.850000000000001" customHeight="1" x14ac:dyDescent="0.25">
      <c r="A27" s="5">
        <f t="shared" si="2"/>
        <v>24</v>
      </c>
      <c r="B27" s="5" t="s">
        <v>42</v>
      </c>
      <c r="C27" s="5">
        <v>9415</v>
      </c>
      <c r="D27" s="6" t="s">
        <v>285</v>
      </c>
      <c r="E27" s="6"/>
      <c r="F27" s="12" t="s">
        <v>290</v>
      </c>
      <c r="G27" s="12">
        <v>180354</v>
      </c>
      <c r="H27" s="12">
        <v>4586</v>
      </c>
      <c r="I27" s="12"/>
      <c r="J27" s="12">
        <v>4098</v>
      </c>
      <c r="K27" s="12"/>
      <c r="L27" s="12"/>
      <c r="M27" s="12"/>
      <c r="N27" s="12">
        <v>100999</v>
      </c>
      <c r="O27" s="12">
        <v>12281</v>
      </c>
      <c r="P27" s="12">
        <v>34042</v>
      </c>
      <c r="Q27" s="12"/>
      <c r="R27" s="32">
        <f t="shared" si="3"/>
        <v>336360</v>
      </c>
      <c r="S27" s="12">
        <v>67251</v>
      </c>
      <c r="T27" s="12">
        <v>5941</v>
      </c>
      <c r="U27" s="12">
        <v>21280</v>
      </c>
      <c r="V27" s="12">
        <v>46076</v>
      </c>
      <c r="W27" s="12">
        <v>127780</v>
      </c>
      <c r="X27" s="12">
        <v>158180</v>
      </c>
      <c r="Y27" s="12">
        <v>7539</v>
      </c>
      <c r="Z27" s="12">
        <v>4870</v>
      </c>
      <c r="AA27" s="12"/>
      <c r="AB27" s="13">
        <f t="shared" si="4"/>
        <v>438917</v>
      </c>
      <c r="AC27" s="14">
        <f t="shared" si="0"/>
        <v>-102557</v>
      </c>
      <c r="AD27" s="12">
        <v>4358363</v>
      </c>
      <c r="AE27" s="12">
        <v>90942</v>
      </c>
      <c r="AF27" s="12">
        <v>303363</v>
      </c>
      <c r="AG27" s="12">
        <v>7982</v>
      </c>
      <c r="AH27" s="30">
        <f t="shared" si="1"/>
        <v>4760650</v>
      </c>
      <c r="AI27" s="12">
        <v>4035</v>
      </c>
      <c r="AJ27" s="30">
        <f t="shared" si="5"/>
        <v>4756615</v>
      </c>
    </row>
    <row r="28" spans="1:36" s="40" customFormat="1" ht="15.75" x14ac:dyDescent="0.25">
      <c r="A28" s="36"/>
      <c r="B28" s="36"/>
      <c r="C28" s="37"/>
      <c r="D28" s="38" t="s">
        <v>301</v>
      </c>
      <c r="E28" s="38"/>
      <c r="F28" s="36"/>
      <c r="G28" s="39">
        <f>SUBTOTAL(109,G4:G27)</f>
        <v>3087625</v>
      </c>
      <c r="H28" s="39">
        <f t="shared" ref="H28:Q28" si="6">SUBTOTAL(109,H4:H27)</f>
        <v>165827</v>
      </c>
      <c r="I28" s="39">
        <f t="shared" si="6"/>
        <v>7131</v>
      </c>
      <c r="J28" s="39">
        <f t="shared" si="6"/>
        <v>1305710</v>
      </c>
      <c r="K28" s="39">
        <f t="shared" si="6"/>
        <v>246319</v>
      </c>
      <c r="L28" s="39">
        <f t="shared" si="6"/>
        <v>281565</v>
      </c>
      <c r="M28" s="39">
        <f t="shared" si="6"/>
        <v>0</v>
      </c>
      <c r="N28" s="39">
        <f t="shared" si="6"/>
        <v>1342866</v>
      </c>
      <c r="O28" s="39">
        <f t="shared" si="6"/>
        <v>323563</v>
      </c>
      <c r="P28" s="39">
        <f t="shared" si="6"/>
        <v>2856944</v>
      </c>
      <c r="Q28" s="39">
        <f t="shared" si="6"/>
        <v>607732</v>
      </c>
      <c r="R28" s="44">
        <f>SUBTOTAL(109,R4:R27)</f>
        <v>10225282</v>
      </c>
      <c r="S28" s="39">
        <f>SUBTOTAL(109,S4:S27)</f>
        <v>1117161</v>
      </c>
      <c r="T28" s="39">
        <f t="shared" ref="T28:AA28" si="7">SUBTOTAL(109,T4:T27)</f>
        <v>339426</v>
      </c>
      <c r="U28" s="39">
        <f t="shared" si="7"/>
        <v>444703</v>
      </c>
      <c r="V28" s="39">
        <f t="shared" si="7"/>
        <v>789761</v>
      </c>
      <c r="W28" s="39">
        <f t="shared" si="7"/>
        <v>1645076</v>
      </c>
      <c r="X28" s="39">
        <f t="shared" si="7"/>
        <v>858716</v>
      </c>
      <c r="Y28" s="39">
        <f t="shared" si="7"/>
        <v>243317</v>
      </c>
      <c r="Z28" s="39">
        <f t="shared" si="7"/>
        <v>128192</v>
      </c>
      <c r="AA28" s="39">
        <f t="shared" si="7"/>
        <v>165505</v>
      </c>
      <c r="AB28" s="50">
        <f>SUBTOTAL(109,AB4:AB27)</f>
        <v>5731857</v>
      </c>
      <c r="AC28" s="50">
        <f>SUBTOTAL(109,AC4:AC27)</f>
        <v>4493425</v>
      </c>
      <c r="AD28" s="39">
        <f>SUBTOTAL(109,AD4:AD27)</f>
        <v>111668352</v>
      </c>
      <c r="AE28" s="39">
        <f t="shared" ref="AE28:AG28" si="8">SUBTOTAL(109,AE4:AE27)</f>
        <v>4020490</v>
      </c>
      <c r="AF28" s="39">
        <f t="shared" si="8"/>
        <v>17560705</v>
      </c>
      <c r="AG28" s="39">
        <f t="shared" si="8"/>
        <v>213532</v>
      </c>
      <c r="AH28" s="44">
        <f>SUBTOTAL(109,AH4:AH27)</f>
        <v>133463079</v>
      </c>
      <c r="AI28" s="39">
        <f>SUBTOTAL(109,AI4:AI27)</f>
        <v>1317910</v>
      </c>
      <c r="AJ28" s="44">
        <f>SUBTOTAL(109,AJ4:AJ27)</f>
        <v>132145169</v>
      </c>
    </row>
    <row r="29" spans="1:36" s="40" customFormat="1" ht="15.75" x14ac:dyDescent="0.25">
      <c r="A29" s="41"/>
      <c r="B29" s="41"/>
      <c r="C29" s="42"/>
      <c r="D29" s="38" t="s">
        <v>288</v>
      </c>
      <c r="E29" s="43"/>
      <c r="F29" s="41"/>
      <c r="G29" s="39">
        <v>2985293</v>
      </c>
      <c r="H29" s="39">
        <v>284623</v>
      </c>
      <c r="I29" s="39">
        <v>88341</v>
      </c>
      <c r="J29" s="45">
        <v>235457</v>
      </c>
      <c r="K29" s="39">
        <v>147939</v>
      </c>
      <c r="L29" s="39">
        <v>75332</v>
      </c>
      <c r="M29" s="39">
        <v>9876</v>
      </c>
      <c r="N29" s="39">
        <v>1340629</v>
      </c>
      <c r="O29" s="39">
        <v>227600</v>
      </c>
      <c r="P29" s="39">
        <v>401093</v>
      </c>
      <c r="Q29" s="39">
        <v>38839</v>
      </c>
      <c r="R29" s="44">
        <v>5835022</v>
      </c>
      <c r="S29" s="46">
        <v>1177613</v>
      </c>
      <c r="T29" s="39">
        <v>331930</v>
      </c>
      <c r="U29" s="39">
        <v>400987</v>
      </c>
      <c r="V29" s="39">
        <v>992996</v>
      </c>
      <c r="W29" s="39">
        <v>1535422</v>
      </c>
      <c r="X29" s="39">
        <v>763004</v>
      </c>
      <c r="Y29" s="39">
        <v>258275</v>
      </c>
      <c r="Z29" s="39">
        <v>123512</v>
      </c>
      <c r="AA29" s="39">
        <v>139845</v>
      </c>
      <c r="AB29" s="50">
        <v>5723584</v>
      </c>
      <c r="AC29" s="50">
        <v>111438</v>
      </c>
      <c r="AD29" s="39">
        <v>95568973</v>
      </c>
      <c r="AE29" s="39">
        <v>6538205</v>
      </c>
      <c r="AF29" s="39">
        <v>18311472</v>
      </c>
      <c r="AG29" s="39">
        <v>124017</v>
      </c>
      <c r="AH29" s="44">
        <v>120542667</v>
      </c>
      <c r="AI29" s="39">
        <v>1336703</v>
      </c>
      <c r="AJ29" s="44">
        <v>119205964</v>
      </c>
    </row>
    <row r="30" spans="1:36" s="40" customFormat="1" ht="15.75" x14ac:dyDescent="0.25">
      <c r="A30" s="41"/>
      <c r="B30" s="41"/>
      <c r="C30" s="42"/>
      <c r="D30" s="38" t="s">
        <v>298</v>
      </c>
      <c r="E30" s="43"/>
      <c r="F30" s="41"/>
      <c r="G30" s="47">
        <f>G28/G29</f>
        <v>1.0342787123407986</v>
      </c>
      <c r="H30" s="47">
        <f t="shared" ref="H30:AJ30" si="9">H28/H29</f>
        <v>0.58261981638869664</v>
      </c>
      <c r="I30" s="47">
        <f t="shared" si="9"/>
        <v>8.0721295887526745E-2</v>
      </c>
      <c r="J30" s="47">
        <f t="shared" si="9"/>
        <v>5.5454286769983483</v>
      </c>
      <c r="K30" s="47">
        <f t="shared" si="9"/>
        <v>1.6650038191416732</v>
      </c>
      <c r="L30" s="47">
        <f t="shared" si="9"/>
        <v>3.7376546487548454</v>
      </c>
      <c r="M30" s="47">
        <f t="shared" si="9"/>
        <v>0</v>
      </c>
      <c r="N30" s="47">
        <f t="shared" si="9"/>
        <v>1.0016686197299924</v>
      </c>
      <c r="O30" s="47">
        <f t="shared" si="9"/>
        <v>1.4216300527240773</v>
      </c>
      <c r="P30" s="47">
        <f t="shared" si="9"/>
        <v>7.1228966848087598</v>
      </c>
      <c r="Q30" s="47">
        <f t="shared" si="9"/>
        <v>15.647467751486907</v>
      </c>
      <c r="R30" s="48">
        <f t="shared" si="9"/>
        <v>1.7523981914721145</v>
      </c>
      <c r="S30" s="47">
        <f t="shared" si="9"/>
        <v>0.94866564822229371</v>
      </c>
      <c r="T30" s="47">
        <f t="shared" si="9"/>
        <v>1.0225830747446751</v>
      </c>
      <c r="U30" s="47">
        <f t="shared" si="9"/>
        <v>1.1090209907054343</v>
      </c>
      <c r="V30" s="47">
        <f t="shared" si="9"/>
        <v>0.79533150183887946</v>
      </c>
      <c r="W30" s="47">
        <f t="shared" si="9"/>
        <v>1.0714161969803742</v>
      </c>
      <c r="X30" s="47">
        <f t="shared" si="9"/>
        <v>1.1254410199684406</v>
      </c>
      <c r="Y30" s="47">
        <f t="shared" si="9"/>
        <v>0.94208498693253317</v>
      </c>
      <c r="Z30" s="47">
        <f t="shared" si="9"/>
        <v>1.0378910551201503</v>
      </c>
      <c r="AA30" s="47">
        <f t="shared" si="9"/>
        <v>1.183488862669384</v>
      </c>
      <c r="AB30" s="51">
        <f t="shared" si="9"/>
        <v>1.0014454230076819</v>
      </c>
      <c r="AC30" s="51">
        <f t="shared" si="9"/>
        <v>40.32219709614315</v>
      </c>
      <c r="AD30" s="47">
        <f t="shared" si="9"/>
        <v>1.1684582191753803</v>
      </c>
      <c r="AE30" s="47">
        <f t="shared" si="9"/>
        <v>0.61492259725719822</v>
      </c>
      <c r="AF30" s="47">
        <f t="shared" si="9"/>
        <v>0.95900018305464463</v>
      </c>
      <c r="AG30" s="47">
        <f t="shared" si="9"/>
        <v>1.7217962053589426</v>
      </c>
      <c r="AH30" s="48">
        <f t="shared" si="9"/>
        <v>1.1071853835787455</v>
      </c>
      <c r="AI30" s="47">
        <f t="shared" si="9"/>
        <v>0.9859407811608113</v>
      </c>
      <c r="AJ30" s="48">
        <f t="shared" si="9"/>
        <v>1.1085449466269992</v>
      </c>
    </row>
    <row r="31" spans="1:36" ht="17.850000000000001" customHeight="1" x14ac:dyDescent="0.25"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</row>
    <row r="32" spans="1:36" x14ac:dyDescent="0.25">
      <c r="F32">
        <f>COUNTIF(F4:F30,"Y")</f>
        <v>22</v>
      </c>
    </row>
    <row r="35" spans="1:23" x14ac:dyDescent="0.25">
      <c r="A35" s="21" t="s">
        <v>78</v>
      </c>
      <c r="B35" s="22"/>
      <c r="H35" t="s">
        <v>292</v>
      </c>
    </row>
    <row r="36" spans="1:23" x14ac:dyDescent="0.25">
      <c r="A36" s="23" t="s">
        <v>79</v>
      </c>
      <c r="B36" s="24">
        <f>COUNT(tblKaimai[[#All],[Ref]])</f>
        <v>24</v>
      </c>
    </row>
    <row r="37" spans="1:23" x14ac:dyDescent="0.25">
      <c r="A37" s="25" t="s">
        <v>80</v>
      </c>
      <c r="B37" s="26">
        <f>COUNTIF(tblKaimai[[#All],[2025 Statistics Returned (Y/N)]],"Y")</f>
        <v>22</v>
      </c>
    </row>
    <row r="38" spans="1:23" x14ac:dyDescent="0.25">
      <c r="U38">
        <v>75047</v>
      </c>
      <c r="V38">
        <v>19560</v>
      </c>
      <c r="W38">
        <f>SUM(U38:V38)</f>
        <v>94607</v>
      </c>
    </row>
    <row r="39" spans="1:23" x14ac:dyDescent="0.25">
      <c r="U39">
        <v>31200</v>
      </c>
      <c r="W39">
        <f t="shared" ref="W39:W46" si="10">SUM(U39:V39)</f>
        <v>31200</v>
      </c>
    </row>
    <row r="40" spans="1:23" x14ac:dyDescent="0.25">
      <c r="U40">
        <v>11083</v>
      </c>
      <c r="W40">
        <f t="shared" si="10"/>
        <v>11083</v>
      </c>
    </row>
    <row r="41" spans="1:23" x14ac:dyDescent="0.25">
      <c r="U41">
        <v>87223</v>
      </c>
      <c r="V41">
        <v>16035</v>
      </c>
      <c r="W41">
        <f t="shared" si="10"/>
        <v>103258</v>
      </c>
    </row>
    <row r="42" spans="1:23" x14ac:dyDescent="0.25">
      <c r="U42">
        <v>53691</v>
      </c>
      <c r="V42">
        <v>30865</v>
      </c>
      <c r="W42">
        <f t="shared" si="10"/>
        <v>84556</v>
      </c>
    </row>
    <row r="43" spans="1:23" x14ac:dyDescent="0.25">
      <c r="U43">
        <v>34555</v>
      </c>
      <c r="V43">
        <v>16116</v>
      </c>
      <c r="W43">
        <f t="shared" si="10"/>
        <v>50671</v>
      </c>
    </row>
    <row r="44" spans="1:23" x14ac:dyDescent="0.25">
      <c r="U44">
        <v>25533</v>
      </c>
      <c r="V44">
        <v>31314</v>
      </c>
      <c r="W44">
        <f t="shared" si="10"/>
        <v>56847</v>
      </c>
    </row>
    <row r="45" spans="1:23" x14ac:dyDescent="0.25">
      <c r="U45">
        <v>9409</v>
      </c>
      <c r="V45">
        <v>8418</v>
      </c>
      <c r="W45">
        <f t="shared" si="10"/>
        <v>17827</v>
      </c>
    </row>
    <row r="46" spans="1:23" x14ac:dyDescent="0.25">
      <c r="V46">
        <v>1814</v>
      </c>
      <c r="W46">
        <f t="shared" si="10"/>
        <v>1814</v>
      </c>
    </row>
    <row r="47" spans="1:23" x14ac:dyDescent="0.25">
      <c r="U47">
        <f>SUM(U38:U46)</f>
        <v>327741</v>
      </c>
      <c r="V47">
        <f>SUM(V38:V46)</f>
        <v>124122</v>
      </c>
      <c r="W47">
        <f>SUM(W38:W46)</f>
        <v>451863</v>
      </c>
    </row>
  </sheetData>
  <mergeCells count="3">
    <mergeCell ref="G1:R1"/>
    <mergeCell ref="S1:AB1"/>
    <mergeCell ref="AD1:AJ1"/>
  </mergeCells>
  <phoneticPr fontId="9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F676-DF57-4E59-9CDE-59586AD9E9EA}">
  <sheetPr>
    <tabColor rgb="FFFF0000"/>
  </sheetPr>
  <dimension ref="A1:AJ69"/>
  <sheetViews>
    <sheetView zoomScaleNormal="100" workbookViewId="0">
      <pane xSplit="5" ySplit="3" topLeftCell="F33" activePane="bottomRight" state="frozen"/>
      <selection pane="topRight" activeCell="F1" sqref="F1"/>
      <selection pane="bottomLeft" activeCell="A4" sqref="A4"/>
      <selection pane="bottomRight" activeCell="F43" sqref="F43"/>
    </sheetView>
  </sheetViews>
  <sheetFormatPr defaultColWidth="12.42578125" defaultRowHeight="15" x14ac:dyDescent="0.25"/>
  <cols>
    <col min="2" max="2" width="13.5703125" customWidth="1"/>
    <col min="4" max="4" width="54.42578125" bestFit="1" customWidth="1"/>
    <col min="5" max="5" width="28.5703125" customWidth="1"/>
    <col min="6" max="36" width="15.5703125" customWidth="1"/>
  </cols>
  <sheetData>
    <row r="1" spans="1:36" s="28" customFormat="1" ht="23.25" x14ac:dyDescent="0.35">
      <c r="A1" s="4" t="s">
        <v>307</v>
      </c>
      <c r="G1" s="128" t="s">
        <v>2</v>
      </c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 t="s">
        <v>3</v>
      </c>
      <c r="T1" s="129"/>
      <c r="U1" s="129"/>
      <c r="V1" s="129"/>
      <c r="W1" s="129"/>
      <c r="X1" s="129"/>
      <c r="Y1" s="129"/>
      <c r="Z1" s="129"/>
      <c r="AA1" s="129"/>
      <c r="AB1" s="129"/>
      <c r="AC1" s="29" t="s">
        <v>4</v>
      </c>
      <c r="AD1" s="128" t="s">
        <v>5</v>
      </c>
      <c r="AE1" s="128"/>
      <c r="AF1" s="128"/>
      <c r="AG1" s="128"/>
      <c r="AH1" s="128"/>
      <c r="AI1" s="128"/>
      <c r="AJ1" s="128"/>
    </row>
    <row r="2" spans="1:36" ht="17.850000000000001" customHeight="1" x14ac:dyDescent="0.25"/>
    <row r="3" spans="1:36" ht="62.1" customHeight="1" x14ac:dyDescent="0.25">
      <c r="A3" s="1" t="s">
        <v>6</v>
      </c>
      <c r="B3" s="1" t="s">
        <v>7</v>
      </c>
      <c r="C3" s="1" t="s">
        <v>47</v>
      </c>
      <c r="D3" s="1" t="s">
        <v>48</v>
      </c>
      <c r="E3" s="1" t="s">
        <v>49</v>
      </c>
      <c r="F3" s="8" t="s">
        <v>302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56" t="s">
        <v>296</v>
      </c>
      <c r="N3" s="2" t="s">
        <v>17</v>
      </c>
      <c r="O3" s="2" t="s">
        <v>18</v>
      </c>
      <c r="P3" s="2" t="s">
        <v>19</v>
      </c>
      <c r="Q3" s="2" t="s">
        <v>20</v>
      </c>
      <c r="R3" s="9" t="s">
        <v>21</v>
      </c>
      <c r="S3" s="2" t="s">
        <v>22</v>
      </c>
      <c r="T3" s="2" t="s">
        <v>23</v>
      </c>
      <c r="U3" s="2" t="s">
        <v>24</v>
      </c>
      <c r="V3" s="2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30</v>
      </c>
      <c r="AB3" s="10" t="s">
        <v>31</v>
      </c>
      <c r="AC3" s="10" t="s">
        <v>32</v>
      </c>
      <c r="AD3" s="2" t="s">
        <v>33</v>
      </c>
      <c r="AE3" s="2" t="s">
        <v>34</v>
      </c>
      <c r="AF3" s="2" t="s">
        <v>35</v>
      </c>
      <c r="AG3" s="2" t="s">
        <v>36</v>
      </c>
      <c r="AH3" s="9" t="s">
        <v>37</v>
      </c>
      <c r="AI3" s="2" t="s">
        <v>38</v>
      </c>
      <c r="AJ3" s="9" t="s">
        <v>39</v>
      </c>
    </row>
    <row r="4" spans="1:36" ht="17.850000000000001" customHeight="1" x14ac:dyDescent="0.25">
      <c r="A4" s="5">
        <v>1</v>
      </c>
      <c r="B4" s="5" t="s">
        <v>43</v>
      </c>
      <c r="C4" s="5">
        <v>9971</v>
      </c>
      <c r="D4" s="6" t="s">
        <v>147</v>
      </c>
      <c r="E4" s="6"/>
      <c r="F4" s="5" t="s">
        <v>290</v>
      </c>
      <c r="G4" s="12">
        <v>149532</v>
      </c>
      <c r="H4" s="12">
        <v>0</v>
      </c>
      <c r="I4" s="12"/>
      <c r="J4" s="12"/>
      <c r="K4" s="12"/>
      <c r="L4" s="12"/>
      <c r="M4" s="12"/>
      <c r="N4" s="12"/>
      <c r="O4" s="12">
        <v>61356</v>
      </c>
      <c r="P4" s="12">
        <v>5517</v>
      </c>
      <c r="Q4" s="12"/>
      <c r="R4" s="30">
        <f t="shared" ref="R4:R29" si="0">SUM(G4:Q4)</f>
        <v>216405</v>
      </c>
      <c r="S4" s="12">
        <v>137596</v>
      </c>
      <c r="T4" s="12"/>
      <c r="U4" s="12"/>
      <c r="V4" s="12">
        <v>10346</v>
      </c>
      <c r="W4" s="12">
        <v>51987</v>
      </c>
      <c r="X4" s="12">
        <v>11408</v>
      </c>
      <c r="Y4" s="12">
        <v>3300</v>
      </c>
      <c r="Z4" s="12">
        <v>1000</v>
      </c>
      <c r="AA4" s="12">
        <v>28664</v>
      </c>
      <c r="AB4" s="13">
        <f t="shared" ref="AB4:AB60" si="1">SUM(S4:AA4)</f>
        <v>244301</v>
      </c>
      <c r="AC4" s="14">
        <f t="shared" ref="AC4:AC60" si="2">R4-AB4</f>
        <v>-27896</v>
      </c>
      <c r="AD4" s="12">
        <v>177663</v>
      </c>
      <c r="AE4" s="12">
        <v>13330</v>
      </c>
      <c r="AF4" s="12">
        <v>236670</v>
      </c>
      <c r="AG4" s="12">
        <v>186</v>
      </c>
      <c r="AH4" s="30">
        <f t="shared" ref="AH4:AH60" si="3">SUM(AD4:AG4)</f>
        <v>427849</v>
      </c>
      <c r="AI4" s="12">
        <v>8380</v>
      </c>
      <c r="AJ4" s="30">
        <f t="shared" ref="AJ4:AJ60" si="4">+AH4-AI4</f>
        <v>419469</v>
      </c>
    </row>
    <row r="5" spans="1:36" ht="17.850000000000001" customHeight="1" x14ac:dyDescent="0.25">
      <c r="A5" s="5">
        <f t="shared" ref="A5:A60" si="5">A4+1</f>
        <v>2</v>
      </c>
      <c r="B5" s="5" t="s">
        <v>43</v>
      </c>
      <c r="C5" s="5">
        <v>9295</v>
      </c>
      <c r="D5" s="6" t="s">
        <v>148</v>
      </c>
      <c r="E5" s="6"/>
      <c r="F5" s="5" t="s">
        <v>290</v>
      </c>
      <c r="G5" s="3">
        <v>460751</v>
      </c>
      <c r="H5" s="12">
        <v>0</v>
      </c>
      <c r="I5" s="12">
        <v>0</v>
      </c>
      <c r="J5" s="12">
        <v>85175</v>
      </c>
      <c r="K5" s="12">
        <v>37000</v>
      </c>
      <c r="L5" s="12"/>
      <c r="M5" s="12"/>
      <c r="N5" s="12">
        <v>198372</v>
      </c>
      <c r="O5" s="12">
        <v>7479</v>
      </c>
      <c r="P5" s="12"/>
      <c r="Q5" s="12">
        <v>3203</v>
      </c>
      <c r="R5" s="30">
        <f>SUM(G5:Q5)</f>
        <v>791980</v>
      </c>
      <c r="S5" s="12">
        <v>123632</v>
      </c>
      <c r="T5" s="12">
        <v>66560</v>
      </c>
      <c r="U5" s="12">
        <v>22460</v>
      </c>
      <c r="V5" s="12">
        <v>7189</v>
      </c>
      <c r="W5" s="12">
        <v>155504</v>
      </c>
      <c r="X5" s="12">
        <v>135682</v>
      </c>
      <c r="Y5" s="12">
        <v>960</v>
      </c>
      <c r="Z5" s="12"/>
      <c r="AA5" s="12">
        <v>216029</v>
      </c>
      <c r="AB5" s="13">
        <f>SUM(S5:AA5)</f>
        <v>728016</v>
      </c>
      <c r="AC5" s="14">
        <f t="shared" si="2"/>
        <v>63964</v>
      </c>
      <c r="AD5" s="12">
        <v>9250000</v>
      </c>
      <c r="AE5" s="12">
        <v>50004</v>
      </c>
      <c r="AF5" s="12">
        <v>353307</v>
      </c>
      <c r="AG5" s="12">
        <v>7098</v>
      </c>
      <c r="AH5" s="30">
        <f>SUM(AD5:AG5)</f>
        <v>9660409</v>
      </c>
      <c r="AI5" s="12">
        <v>5208732</v>
      </c>
      <c r="AJ5" s="30">
        <f>+AH5-AI5</f>
        <v>4451677</v>
      </c>
    </row>
    <row r="6" spans="1:36" ht="17.850000000000001" customHeight="1" x14ac:dyDescent="0.25">
      <c r="A6" s="5">
        <f t="shared" si="5"/>
        <v>3</v>
      </c>
      <c r="B6" s="5" t="s">
        <v>43</v>
      </c>
      <c r="C6" s="5">
        <v>9319</v>
      </c>
      <c r="D6" s="6" t="s">
        <v>149</v>
      </c>
      <c r="E6" s="6"/>
      <c r="F6" s="5" t="s">
        <v>51</v>
      </c>
      <c r="G6" s="3">
        <v>349243</v>
      </c>
      <c r="H6" s="12">
        <v>0</v>
      </c>
      <c r="I6" s="12">
        <v>0</v>
      </c>
      <c r="J6" s="12">
        <v>0</v>
      </c>
      <c r="K6" s="12">
        <v>0</v>
      </c>
      <c r="L6" s="12"/>
      <c r="M6" s="12"/>
      <c r="N6" s="12">
        <v>65000</v>
      </c>
      <c r="O6" s="12">
        <v>111424</v>
      </c>
      <c r="P6" s="12">
        <v>48467</v>
      </c>
      <c r="Q6" s="12">
        <v>14902</v>
      </c>
      <c r="R6" s="30">
        <f t="shared" si="0"/>
        <v>589036</v>
      </c>
      <c r="S6" s="12">
        <v>158746</v>
      </c>
      <c r="T6" s="12">
        <v>16216</v>
      </c>
      <c r="U6" s="12">
        <v>12699</v>
      </c>
      <c r="V6" s="12">
        <v>21821</v>
      </c>
      <c r="W6" s="12">
        <v>38111</v>
      </c>
      <c r="X6" s="12">
        <v>58052</v>
      </c>
      <c r="Y6" s="12">
        <v>0</v>
      </c>
      <c r="Z6" s="12">
        <v>0</v>
      </c>
      <c r="AA6" s="12"/>
      <c r="AB6" s="13">
        <f t="shared" si="1"/>
        <v>305645</v>
      </c>
      <c r="AC6" s="14">
        <f t="shared" si="2"/>
        <v>283391</v>
      </c>
      <c r="AD6" s="12">
        <v>230387</v>
      </c>
      <c r="AE6" s="12"/>
      <c r="AF6" s="12">
        <v>2334355</v>
      </c>
      <c r="AG6" s="12">
        <v>92395</v>
      </c>
      <c r="AH6" s="30">
        <f t="shared" si="3"/>
        <v>2657137</v>
      </c>
      <c r="AI6" s="12">
        <v>51524</v>
      </c>
      <c r="AJ6" s="30">
        <f t="shared" si="4"/>
        <v>2605613</v>
      </c>
    </row>
    <row r="7" spans="1:36" ht="17.850000000000001" customHeight="1" x14ac:dyDescent="0.25">
      <c r="A7" s="5">
        <f t="shared" si="5"/>
        <v>4</v>
      </c>
      <c r="B7" s="5" t="s">
        <v>43</v>
      </c>
      <c r="C7" s="5">
        <v>9288</v>
      </c>
      <c r="D7" s="6" t="s">
        <v>150</v>
      </c>
      <c r="E7" s="6"/>
      <c r="F7" s="5" t="s">
        <v>290</v>
      </c>
      <c r="G7" s="3">
        <v>285724</v>
      </c>
      <c r="H7" s="12"/>
      <c r="I7" s="12">
        <v>24472</v>
      </c>
      <c r="J7" s="12"/>
      <c r="K7" s="12">
        <v>3000</v>
      </c>
      <c r="L7" s="12"/>
      <c r="M7" s="12"/>
      <c r="N7" s="12">
        <v>74900</v>
      </c>
      <c r="O7" s="12">
        <v>70777</v>
      </c>
      <c r="P7" s="12"/>
      <c r="Q7" s="12"/>
      <c r="R7" s="30">
        <f t="shared" si="0"/>
        <v>458873</v>
      </c>
      <c r="S7" s="12">
        <v>137947</v>
      </c>
      <c r="T7" s="12">
        <v>75400</v>
      </c>
      <c r="U7" s="12">
        <v>3647</v>
      </c>
      <c r="V7" s="12">
        <v>23695</v>
      </c>
      <c r="W7" s="12">
        <v>62443</v>
      </c>
      <c r="X7" s="12">
        <v>97441</v>
      </c>
      <c r="Y7" s="12">
        <v>2840</v>
      </c>
      <c r="Z7" s="12">
        <v>14431</v>
      </c>
      <c r="AA7" s="12"/>
      <c r="AB7" s="13">
        <f t="shared" si="1"/>
        <v>417844</v>
      </c>
      <c r="AC7" s="14">
        <f t="shared" si="2"/>
        <v>41029</v>
      </c>
      <c r="AD7" s="12">
        <v>7700000</v>
      </c>
      <c r="AE7" s="12">
        <v>3392</v>
      </c>
      <c r="AF7" s="12">
        <v>1535236</v>
      </c>
      <c r="AG7" s="12"/>
      <c r="AH7" s="30">
        <f t="shared" si="3"/>
        <v>9238628</v>
      </c>
      <c r="AI7" s="12">
        <v>-951</v>
      </c>
      <c r="AJ7" s="30">
        <f t="shared" si="4"/>
        <v>9239579</v>
      </c>
    </row>
    <row r="8" spans="1:36" ht="17.850000000000001" customHeight="1" x14ac:dyDescent="0.25">
      <c r="A8" s="5">
        <f t="shared" si="5"/>
        <v>5</v>
      </c>
      <c r="B8" s="5" t="s">
        <v>43</v>
      </c>
      <c r="C8" s="5">
        <v>9733</v>
      </c>
      <c r="D8" s="6" t="s">
        <v>151</v>
      </c>
      <c r="E8" s="6"/>
      <c r="F8" s="5" t="s">
        <v>51</v>
      </c>
      <c r="G8" s="3">
        <v>370408</v>
      </c>
      <c r="H8" s="12">
        <v>0</v>
      </c>
      <c r="I8" s="12">
        <v>106255</v>
      </c>
      <c r="J8" s="12">
        <v>0</v>
      </c>
      <c r="K8" s="12">
        <v>21319</v>
      </c>
      <c r="L8" s="12">
        <v>0</v>
      </c>
      <c r="M8" s="12"/>
      <c r="N8" s="12">
        <v>13013</v>
      </c>
      <c r="O8" s="12"/>
      <c r="P8" s="12">
        <v>0</v>
      </c>
      <c r="Q8" s="12">
        <v>38585</v>
      </c>
      <c r="R8" s="30">
        <f t="shared" si="0"/>
        <v>549580</v>
      </c>
      <c r="S8" s="12">
        <v>72157</v>
      </c>
      <c r="T8" s="12">
        <v>24000</v>
      </c>
      <c r="U8" s="12">
        <v>72761</v>
      </c>
      <c r="V8" s="12">
        <v>0</v>
      </c>
      <c r="W8" s="12">
        <v>112395</v>
      </c>
      <c r="X8" s="12">
        <v>55527</v>
      </c>
      <c r="Y8" s="12">
        <v>41641</v>
      </c>
      <c r="Z8" s="12">
        <v>20414</v>
      </c>
      <c r="AA8" s="12">
        <v>108452</v>
      </c>
      <c r="AB8" s="13">
        <f t="shared" si="1"/>
        <v>507347</v>
      </c>
      <c r="AC8" s="14">
        <f t="shared" si="2"/>
        <v>42233</v>
      </c>
      <c r="AD8" s="12">
        <v>0</v>
      </c>
      <c r="AE8" s="12">
        <v>0</v>
      </c>
      <c r="AF8" s="12"/>
      <c r="AG8" s="12">
        <v>0</v>
      </c>
      <c r="AH8" s="30">
        <f t="shared" si="3"/>
        <v>0</v>
      </c>
      <c r="AI8" s="12"/>
      <c r="AJ8" s="30">
        <f t="shared" si="4"/>
        <v>0</v>
      </c>
    </row>
    <row r="9" spans="1:36" ht="17.850000000000001" customHeight="1" x14ac:dyDescent="0.25">
      <c r="A9" s="5">
        <f t="shared" si="5"/>
        <v>6</v>
      </c>
      <c r="B9" s="5" t="s">
        <v>43</v>
      </c>
      <c r="C9" s="5">
        <v>4995</v>
      </c>
      <c r="D9" s="6" t="s">
        <v>152</v>
      </c>
      <c r="E9" s="6"/>
      <c r="F9" s="5" t="s">
        <v>51</v>
      </c>
      <c r="G9" s="3">
        <v>305944</v>
      </c>
      <c r="H9" s="12">
        <v>0</v>
      </c>
      <c r="I9" s="12">
        <v>41235</v>
      </c>
      <c r="J9" s="12">
        <v>60000</v>
      </c>
      <c r="K9" s="12">
        <v>29865</v>
      </c>
      <c r="L9" s="12">
        <v>0</v>
      </c>
      <c r="M9" s="12"/>
      <c r="N9" s="12">
        <v>0</v>
      </c>
      <c r="O9" s="12">
        <v>0</v>
      </c>
      <c r="P9" s="12">
        <v>0</v>
      </c>
      <c r="Q9" s="12">
        <v>0</v>
      </c>
      <c r="R9" s="30">
        <f t="shared" si="0"/>
        <v>437044</v>
      </c>
      <c r="S9" s="12">
        <v>72363</v>
      </c>
      <c r="T9" s="12">
        <v>29233</v>
      </c>
      <c r="U9" s="12">
        <v>10862</v>
      </c>
      <c r="V9" s="12">
        <v>35475</v>
      </c>
      <c r="W9" s="12">
        <v>174830</v>
      </c>
      <c r="X9" s="12">
        <v>29878</v>
      </c>
      <c r="Y9" s="12">
        <v>30558</v>
      </c>
      <c r="Z9" s="12">
        <v>44017</v>
      </c>
      <c r="AA9" s="12"/>
      <c r="AB9" s="13">
        <f t="shared" si="1"/>
        <v>427216</v>
      </c>
      <c r="AC9" s="14">
        <f t="shared" si="2"/>
        <v>9828</v>
      </c>
      <c r="AD9" s="12">
        <v>3500000</v>
      </c>
      <c r="AE9" s="12">
        <v>200000</v>
      </c>
      <c r="AF9" s="12"/>
      <c r="AG9" s="12">
        <v>0</v>
      </c>
      <c r="AH9" s="30">
        <f t="shared" si="3"/>
        <v>3700000</v>
      </c>
      <c r="AI9" s="12">
        <v>438453</v>
      </c>
      <c r="AJ9" s="30">
        <f t="shared" si="4"/>
        <v>3261547</v>
      </c>
    </row>
    <row r="10" spans="1:36" ht="17.850000000000001" customHeight="1" x14ac:dyDescent="0.25">
      <c r="A10" s="5">
        <f t="shared" si="5"/>
        <v>7</v>
      </c>
      <c r="B10" s="5" t="s">
        <v>43</v>
      </c>
      <c r="C10" s="33">
        <v>20045</v>
      </c>
      <c r="D10" s="6" t="s">
        <v>153</v>
      </c>
      <c r="E10" s="6"/>
      <c r="F10" s="5" t="s">
        <v>51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0"/>
      <c r="S10" s="3"/>
      <c r="T10" s="3"/>
      <c r="U10" s="3"/>
      <c r="V10" s="3"/>
      <c r="W10" s="3"/>
      <c r="X10" s="3"/>
      <c r="Y10" s="3"/>
      <c r="Z10" s="3"/>
      <c r="AA10" s="3"/>
      <c r="AB10" s="13"/>
      <c r="AC10" s="14">
        <f t="shared" si="2"/>
        <v>0</v>
      </c>
      <c r="AD10" s="3"/>
      <c r="AE10" s="3"/>
      <c r="AF10" s="3"/>
      <c r="AG10" s="3"/>
      <c r="AH10" s="30"/>
      <c r="AI10" s="3"/>
      <c r="AJ10" s="30"/>
    </row>
    <row r="11" spans="1:36" ht="17.850000000000001" customHeight="1" x14ac:dyDescent="0.25">
      <c r="A11" s="5">
        <v>8</v>
      </c>
      <c r="B11" s="5" t="s">
        <v>43</v>
      </c>
      <c r="C11" s="5">
        <v>9293</v>
      </c>
      <c r="D11" s="6" t="s">
        <v>154</v>
      </c>
      <c r="E11" s="6"/>
      <c r="F11" s="5" t="s">
        <v>290</v>
      </c>
      <c r="G11" s="3">
        <v>94338</v>
      </c>
      <c r="H11" s="3">
        <v>2100</v>
      </c>
      <c r="I11" s="3"/>
      <c r="J11" s="3"/>
      <c r="K11" s="3">
        <v>1816</v>
      </c>
      <c r="L11" s="3"/>
      <c r="M11" s="3"/>
      <c r="N11" s="3">
        <v>35434</v>
      </c>
      <c r="O11" s="3">
        <v>2458</v>
      </c>
      <c r="P11" s="3">
        <v>3461</v>
      </c>
      <c r="Q11" s="3">
        <v>1843</v>
      </c>
      <c r="R11" s="30">
        <f t="shared" si="0"/>
        <v>141450</v>
      </c>
      <c r="S11" s="3">
        <v>81964</v>
      </c>
      <c r="T11" s="3"/>
      <c r="U11" s="3">
        <v>5694</v>
      </c>
      <c r="V11" s="3">
        <v>2760</v>
      </c>
      <c r="W11" s="3">
        <v>27624</v>
      </c>
      <c r="X11" s="3">
        <v>18700</v>
      </c>
      <c r="Y11" s="3"/>
      <c r="Z11" s="3">
        <v>2100</v>
      </c>
      <c r="AA11" s="3">
        <v>5123</v>
      </c>
      <c r="AB11" s="13">
        <f t="shared" si="1"/>
        <v>143965</v>
      </c>
      <c r="AC11" s="14">
        <f t="shared" si="2"/>
        <v>-2515</v>
      </c>
      <c r="AD11" s="3"/>
      <c r="AE11" s="3">
        <v>102735</v>
      </c>
      <c r="AF11" s="3">
        <v>2081</v>
      </c>
      <c r="AG11" s="3"/>
      <c r="AH11" s="30">
        <f t="shared" si="3"/>
        <v>104816</v>
      </c>
      <c r="AI11" s="3">
        <v>5918</v>
      </c>
      <c r="AJ11" s="30">
        <f t="shared" si="4"/>
        <v>98898</v>
      </c>
    </row>
    <row r="12" spans="1:36" ht="17.850000000000001" customHeight="1" x14ac:dyDescent="0.25">
      <c r="A12" s="5">
        <v>9</v>
      </c>
      <c r="B12" s="5" t="s">
        <v>43</v>
      </c>
      <c r="C12" s="5">
        <v>9279</v>
      </c>
      <c r="D12" s="6" t="s">
        <v>155</v>
      </c>
      <c r="E12" s="6"/>
      <c r="F12" s="5" t="s">
        <v>290</v>
      </c>
      <c r="G12" s="3">
        <v>113227</v>
      </c>
      <c r="H12" s="3"/>
      <c r="I12" s="3"/>
      <c r="J12" s="3">
        <v>47803</v>
      </c>
      <c r="K12" s="3"/>
      <c r="L12" s="3">
        <v>1000</v>
      </c>
      <c r="M12" s="3"/>
      <c r="N12" s="3">
        <v>35443</v>
      </c>
      <c r="O12" s="3">
        <v>16396</v>
      </c>
      <c r="P12" s="3"/>
      <c r="Q12" s="3">
        <v>87</v>
      </c>
      <c r="R12" s="30">
        <f t="shared" si="0"/>
        <v>213956</v>
      </c>
      <c r="S12" s="3">
        <v>79089</v>
      </c>
      <c r="T12" s="3">
        <v>11744</v>
      </c>
      <c r="U12" s="3">
        <v>3795</v>
      </c>
      <c r="V12" s="3">
        <v>24938</v>
      </c>
      <c r="W12" s="3">
        <v>73934</v>
      </c>
      <c r="X12" s="3">
        <v>28450</v>
      </c>
      <c r="Y12" s="3">
        <v>2260</v>
      </c>
      <c r="Z12" s="3">
        <v>4440</v>
      </c>
      <c r="AA12" s="3">
        <v>35</v>
      </c>
      <c r="AB12" s="13">
        <f t="shared" si="1"/>
        <v>228685</v>
      </c>
      <c r="AC12" s="14">
        <f t="shared" si="2"/>
        <v>-14729</v>
      </c>
      <c r="AD12" s="3">
        <v>5125000</v>
      </c>
      <c r="AE12" s="3">
        <v>12818</v>
      </c>
      <c r="AF12" s="3">
        <v>345464</v>
      </c>
      <c r="AG12" s="3">
        <v>3270</v>
      </c>
      <c r="AH12" s="30">
        <f t="shared" si="3"/>
        <v>5486552</v>
      </c>
      <c r="AI12" s="3">
        <v>18486</v>
      </c>
      <c r="AJ12" s="30">
        <f t="shared" si="4"/>
        <v>5468066</v>
      </c>
    </row>
    <row r="13" spans="1:36" x14ac:dyDescent="0.25">
      <c r="A13" s="5">
        <v>10</v>
      </c>
      <c r="B13" s="5" t="s">
        <v>43</v>
      </c>
      <c r="C13" s="5">
        <v>9340</v>
      </c>
      <c r="D13" s="6" t="s">
        <v>156</v>
      </c>
      <c r="E13" s="6"/>
      <c r="F13" s="5" t="s">
        <v>290</v>
      </c>
      <c r="G13" s="3">
        <v>291299</v>
      </c>
      <c r="H13" s="3"/>
      <c r="I13" s="3">
        <v>31836</v>
      </c>
      <c r="J13" s="3">
        <v>13861</v>
      </c>
      <c r="K13" s="3">
        <v>69437</v>
      </c>
      <c r="L13" s="3"/>
      <c r="M13" s="3"/>
      <c r="N13" s="3">
        <v>115579</v>
      </c>
      <c r="O13" s="3">
        <v>415790</v>
      </c>
      <c r="P13" s="3">
        <v>186968</v>
      </c>
      <c r="Q13" s="3"/>
      <c r="R13" s="30">
        <f t="shared" si="0"/>
        <v>1124770</v>
      </c>
      <c r="S13" s="3">
        <v>135453</v>
      </c>
      <c r="T13" s="3">
        <v>57583</v>
      </c>
      <c r="U13" s="3">
        <v>91898</v>
      </c>
      <c r="V13" s="3">
        <v>265895</v>
      </c>
      <c r="W13" s="3">
        <v>98051</v>
      </c>
      <c r="X13" s="3">
        <v>115260</v>
      </c>
      <c r="Y13" s="3">
        <v>200706</v>
      </c>
      <c r="Z13" s="3">
        <v>73129</v>
      </c>
      <c r="AA13" s="3"/>
      <c r="AB13" s="13">
        <f t="shared" si="1"/>
        <v>1037975</v>
      </c>
      <c r="AC13" s="14">
        <f t="shared" si="2"/>
        <v>86795</v>
      </c>
      <c r="AD13" s="3">
        <v>8665000</v>
      </c>
      <c r="AE13" s="3">
        <v>153267</v>
      </c>
      <c r="AF13" s="3">
        <v>6726624</v>
      </c>
      <c r="AG13" s="3">
        <v>10025</v>
      </c>
      <c r="AH13" s="30">
        <f t="shared" si="3"/>
        <v>15554916</v>
      </c>
      <c r="AI13" s="3">
        <v>94922</v>
      </c>
      <c r="AJ13" s="30">
        <f t="shared" si="4"/>
        <v>15459994</v>
      </c>
    </row>
    <row r="14" spans="1:36" ht="17.850000000000001" customHeight="1" x14ac:dyDescent="0.25">
      <c r="A14" s="5">
        <f t="shared" si="5"/>
        <v>11</v>
      </c>
      <c r="B14" s="5" t="s">
        <v>43</v>
      </c>
      <c r="C14" s="5">
        <v>9350</v>
      </c>
      <c r="D14" s="7" t="s">
        <v>157</v>
      </c>
      <c r="E14" s="7"/>
      <c r="F14" s="5" t="s">
        <v>290</v>
      </c>
      <c r="G14" s="3">
        <v>205814</v>
      </c>
      <c r="H14" s="3"/>
      <c r="I14" s="3"/>
      <c r="J14" s="3">
        <v>2234</v>
      </c>
      <c r="K14" s="3">
        <v>57639</v>
      </c>
      <c r="L14" s="3">
        <v>0</v>
      </c>
      <c r="M14" s="3"/>
      <c r="N14" s="3">
        <v>0</v>
      </c>
      <c r="O14" s="3">
        <v>4757</v>
      </c>
      <c r="P14" s="3">
        <v>47103</v>
      </c>
      <c r="Q14" s="3"/>
      <c r="R14" s="30">
        <f t="shared" si="0"/>
        <v>317547</v>
      </c>
      <c r="S14" s="3">
        <v>154434</v>
      </c>
      <c r="T14" s="3">
        <v>19500</v>
      </c>
      <c r="U14" s="3">
        <v>23349</v>
      </c>
      <c r="V14" s="3">
        <v>11983</v>
      </c>
      <c r="W14" s="3">
        <v>35816</v>
      </c>
      <c r="X14" s="3">
        <v>31520</v>
      </c>
      <c r="Y14" s="3"/>
      <c r="Z14" s="3">
        <v>1056</v>
      </c>
      <c r="AA14" s="3">
        <v>22207</v>
      </c>
      <c r="AB14" s="13">
        <f t="shared" si="1"/>
        <v>299865</v>
      </c>
      <c r="AC14" s="14">
        <f t="shared" si="2"/>
        <v>17682</v>
      </c>
      <c r="AD14" s="3">
        <v>2223050</v>
      </c>
      <c r="AE14" s="3">
        <v>25885</v>
      </c>
      <c r="AF14" s="3">
        <v>223955</v>
      </c>
      <c r="AG14" s="3">
        <v>3939</v>
      </c>
      <c r="AH14" s="30">
        <f t="shared" si="3"/>
        <v>2476829</v>
      </c>
      <c r="AI14" s="3">
        <v>101607</v>
      </c>
      <c r="AJ14" s="30">
        <f t="shared" si="4"/>
        <v>2375222</v>
      </c>
    </row>
    <row r="15" spans="1:36" ht="17.850000000000001" customHeight="1" x14ac:dyDescent="0.25">
      <c r="A15" s="5">
        <f t="shared" si="5"/>
        <v>12</v>
      </c>
      <c r="B15" s="5" t="s">
        <v>43</v>
      </c>
      <c r="C15" s="5">
        <v>9261</v>
      </c>
      <c r="D15" s="6" t="s">
        <v>158</v>
      </c>
      <c r="E15" s="6"/>
      <c r="F15" s="5" t="s">
        <v>51</v>
      </c>
      <c r="G15" s="3">
        <v>62481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/>
      <c r="N15" s="3">
        <v>16030</v>
      </c>
      <c r="O15" s="3">
        <v>6548</v>
      </c>
      <c r="P15" s="3">
        <v>0</v>
      </c>
      <c r="Q15" s="3">
        <v>0</v>
      </c>
      <c r="R15" s="30">
        <f t="shared" si="0"/>
        <v>85059</v>
      </c>
      <c r="S15" s="3"/>
      <c r="T15" s="3">
        <v>0</v>
      </c>
      <c r="U15" s="3">
        <v>23417</v>
      </c>
      <c r="V15" s="3">
        <v>2443</v>
      </c>
      <c r="W15" s="3">
        <v>19622</v>
      </c>
      <c r="X15" s="3">
        <v>15816</v>
      </c>
      <c r="Y15" s="3">
        <v>2152</v>
      </c>
      <c r="Z15" s="3">
        <v>3920</v>
      </c>
      <c r="AA15" s="3">
        <v>1354</v>
      </c>
      <c r="AB15" s="13">
        <f t="shared" si="1"/>
        <v>68724</v>
      </c>
      <c r="AC15" s="14">
        <f t="shared" si="2"/>
        <v>16335</v>
      </c>
      <c r="AD15" s="3"/>
      <c r="AE15" s="3">
        <v>1336004</v>
      </c>
      <c r="AF15" s="3">
        <v>484872</v>
      </c>
      <c r="AG15" s="3">
        <v>4830</v>
      </c>
      <c r="AH15" s="30">
        <f t="shared" si="3"/>
        <v>1825706</v>
      </c>
      <c r="AI15" s="3">
        <v>0</v>
      </c>
      <c r="AJ15" s="30">
        <f t="shared" si="4"/>
        <v>1825706</v>
      </c>
    </row>
    <row r="16" spans="1:36" ht="17.850000000000001" customHeight="1" x14ac:dyDescent="0.25">
      <c r="A16" s="5">
        <f t="shared" si="5"/>
        <v>13</v>
      </c>
      <c r="B16" s="5" t="s">
        <v>43</v>
      </c>
      <c r="C16" s="5">
        <v>15266</v>
      </c>
      <c r="D16" s="6" t="s">
        <v>159</v>
      </c>
      <c r="E16" s="6"/>
      <c r="F16" s="5" t="s">
        <v>51</v>
      </c>
      <c r="G16" s="3">
        <v>32749</v>
      </c>
      <c r="H16" s="3">
        <v>0</v>
      </c>
      <c r="I16" s="3"/>
      <c r="J16" s="3">
        <v>0</v>
      </c>
      <c r="K16" s="3"/>
      <c r="L16" s="3"/>
      <c r="M16" s="3"/>
      <c r="N16" s="3">
        <v>138527</v>
      </c>
      <c r="O16" s="3">
        <v>3624</v>
      </c>
      <c r="P16" s="3"/>
      <c r="Q16" s="3">
        <v>121</v>
      </c>
      <c r="R16" s="30">
        <f t="shared" si="0"/>
        <v>175021</v>
      </c>
      <c r="S16" s="3">
        <v>65981</v>
      </c>
      <c r="T16" s="3">
        <v>0</v>
      </c>
      <c r="U16" s="3">
        <v>51700</v>
      </c>
      <c r="V16" s="3">
        <v>600</v>
      </c>
      <c r="W16" s="3">
        <v>20919</v>
      </c>
      <c r="X16" s="3">
        <v>963</v>
      </c>
      <c r="Y16" s="3"/>
      <c r="Z16" s="3">
        <v>7934</v>
      </c>
      <c r="AA16" s="3">
        <v>15950</v>
      </c>
      <c r="AB16" s="13">
        <f t="shared" si="1"/>
        <v>164047</v>
      </c>
      <c r="AC16" s="14">
        <f t="shared" si="2"/>
        <v>10974</v>
      </c>
      <c r="AD16" s="3">
        <v>3691487</v>
      </c>
      <c r="AE16" s="3">
        <v>29675</v>
      </c>
      <c r="AF16" s="3">
        <v>303855</v>
      </c>
      <c r="AG16" s="3"/>
      <c r="AH16" s="30">
        <f t="shared" si="3"/>
        <v>4025017</v>
      </c>
      <c r="AI16" s="3"/>
      <c r="AJ16" s="30">
        <f t="shared" si="4"/>
        <v>4025017</v>
      </c>
    </row>
    <row r="17" spans="1:36" ht="17.850000000000001" customHeight="1" x14ac:dyDescent="0.25">
      <c r="A17" s="5">
        <f t="shared" si="5"/>
        <v>14</v>
      </c>
      <c r="B17" s="5" t="s">
        <v>43</v>
      </c>
      <c r="C17" s="5">
        <v>9296</v>
      </c>
      <c r="D17" s="6" t="s">
        <v>160</v>
      </c>
      <c r="E17" s="6"/>
      <c r="F17" s="5" t="s">
        <v>51</v>
      </c>
      <c r="G17" s="3">
        <v>50195</v>
      </c>
      <c r="H17" s="3">
        <v>0</v>
      </c>
      <c r="I17" s="3"/>
      <c r="J17" s="3">
        <v>0</v>
      </c>
      <c r="K17" s="3">
        <v>0</v>
      </c>
      <c r="L17" s="3">
        <v>0</v>
      </c>
      <c r="M17" s="3"/>
      <c r="N17" s="3">
        <v>67316</v>
      </c>
      <c r="O17" s="3">
        <v>1557</v>
      </c>
      <c r="P17" s="3"/>
      <c r="Q17" s="3">
        <v>2446</v>
      </c>
      <c r="R17" s="30">
        <f t="shared" si="0"/>
        <v>121514</v>
      </c>
      <c r="S17" s="3">
        <v>60669</v>
      </c>
      <c r="T17" s="3">
        <v>26000</v>
      </c>
      <c r="U17" s="3">
        <v>517</v>
      </c>
      <c r="V17" s="3"/>
      <c r="W17" s="3">
        <v>17186</v>
      </c>
      <c r="X17" s="3">
        <v>13214</v>
      </c>
      <c r="Y17" s="3">
        <v>1550</v>
      </c>
      <c r="Z17" s="3"/>
      <c r="AA17" s="3"/>
      <c r="AB17" s="13">
        <f t="shared" si="1"/>
        <v>119136</v>
      </c>
      <c r="AC17" s="14">
        <f t="shared" si="2"/>
        <v>2378</v>
      </c>
      <c r="AD17" s="3">
        <v>0</v>
      </c>
      <c r="AE17" s="3">
        <v>0</v>
      </c>
      <c r="AF17" s="3">
        <v>72138</v>
      </c>
      <c r="AG17" s="3">
        <v>0</v>
      </c>
      <c r="AH17" s="30">
        <f t="shared" si="3"/>
        <v>72138</v>
      </c>
      <c r="AI17" s="3">
        <v>15205</v>
      </c>
      <c r="AJ17" s="30">
        <f t="shared" si="4"/>
        <v>56933</v>
      </c>
    </row>
    <row r="18" spans="1:36" ht="30.95" customHeight="1" x14ac:dyDescent="0.25">
      <c r="A18" s="5">
        <f t="shared" si="5"/>
        <v>15</v>
      </c>
      <c r="B18" s="5" t="s">
        <v>43</v>
      </c>
      <c r="C18" s="5">
        <v>9280</v>
      </c>
      <c r="D18" s="6" t="s">
        <v>161</v>
      </c>
      <c r="E18" s="6"/>
      <c r="F18" s="5" t="s">
        <v>290</v>
      </c>
      <c r="G18" s="3">
        <v>164233</v>
      </c>
      <c r="H18" s="3"/>
      <c r="I18" s="3">
        <v>22449</v>
      </c>
      <c r="J18" s="3">
        <v>0</v>
      </c>
      <c r="K18" s="3">
        <v>13000</v>
      </c>
      <c r="L18" s="3"/>
      <c r="M18" s="3"/>
      <c r="N18" s="3">
        <v>42558</v>
      </c>
      <c r="O18" s="3">
        <v>2902</v>
      </c>
      <c r="P18" s="3">
        <v>3005</v>
      </c>
      <c r="Q18" s="3"/>
      <c r="R18" s="30">
        <f t="shared" si="0"/>
        <v>248147</v>
      </c>
      <c r="S18" s="3">
        <v>75792</v>
      </c>
      <c r="T18" s="3"/>
      <c r="U18" s="3">
        <v>2983</v>
      </c>
      <c r="V18" s="3">
        <v>31851</v>
      </c>
      <c r="W18" s="3">
        <v>48534</v>
      </c>
      <c r="X18" s="3">
        <v>31391</v>
      </c>
      <c r="Y18" s="3">
        <v>13704</v>
      </c>
      <c r="Z18" s="3">
        <v>9240</v>
      </c>
      <c r="AA18" s="3"/>
      <c r="AB18" s="13">
        <f t="shared" si="1"/>
        <v>213495</v>
      </c>
      <c r="AC18" s="14">
        <f t="shared" si="2"/>
        <v>34652</v>
      </c>
      <c r="AD18" s="3">
        <v>6787297</v>
      </c>
      <c r="AE18" s="3">
        <v>5149</v>
      </c>
      <c r="AF18" s="3">
        <v>124386</v>
      </c>
      <c r="AG18" s="3">
        <v>4529</v>
      </c>
      <c r="AH18" s="30">
        <f t="shared" si="3"/>
        <v>6921361</v>
      </c>
      <c r="AI18" s="3">
        <v>35359</v>
      </c>
      <c r="AJ18" s="30">
        <f t="shared" si="4"/>
        <v>6886002</v>
      </c>
    </row>
    <row r="19" spans="1:36" ht="17.850000000000001" customHeight="1" x14ac:dyDescent="0.25">
      <c r="A19" s="5">
        <f t="shared" si="5"/>
        <v>16</v>
      </c>
      <c r="B19" s="5" t="s">
        <v>43</v>
      </c>
      <c r="C19" s="5">
        <v>9299</v>
      </c>
      <c r="D19" s="6" t="s">
        <v>162</v>
      </c>
      <c r="E19" s="6"/>
      <c r="F19" s="5" t="s">
        <v>290</v>
      </c>
      <c r="G19" s="3">
        <v>304967</v>
      </c>
      <c r="H19" s="3"/>
      <c r="I19" s="3">
        <v>2929</v>
      </c>
      <c r="J19" s="3"/>
      <c r="K19" s="3"/>
      <c r="L19" s="3"/>
      <c r="M19" s="3"/>
      <c r="N19" s="3">
        <v>57619</v>
      </c>
      <c r="O19" s="3">
        <v>64198</v>
      </c>
      <c r="P19" s="3">
        <v>401646</v>
      </c>
      <c r="Q19" s="3"/>
      <c r="R19" s="30">
        <f t="shared" si="0"/>
        <v>831359</v>
      </c>
      <c r="S19" s="3">
        <v>98498</v>
      </c>
      <c r="T19" s="3">
        <v>51970</v>
      </c>
      <c r="U19" s="3">
        <v>19930</v>
      </c>
      <c r="V19" s="3">
        <v>430165</v>
      </c>
      <c r="W19" s="3">
        <v>71856</v>
      </c>
      <c r="X19" s="3">
        <v>78803</v>
      </c>
      <c r="Y19" s="3">
        <v>7064</v>
      </c>
      <c r="Z19" s="3">
        <v>500</v>
      </c>
      <c r="AA19" s="3">
        <v>40026</v>
      </c>
      <c r="AB19" s="13">
        <f t="shared" si="1"/>
        <v>798812</v>
      </c>
      <c r="AC19" s="14">
        <f t="shared" si="2"/>
        <v>32547</v>
      </c>
      <c r="AD19" s="3">
        <v>452399</v>
      </c>
      <c r="AE19" s="3">
        <v>27056</v>
      </c>
      <c r="AF19" s="3">
        <v>1229546</v>
      </c>
      <c r="AG19" s="3">
        <v>175885</v>
      </c>
      <c r="AH19" s="30">
        <f t="shared" si="3"/>
        <v>1884886</v>
      </c>
      <c r="AI19" s="3">
        <v>103887</v>
      </c>
      <c r="AJ19" s="30">
        <f t="shared" si="4"/>
        <v>1780999</v>
      </c>
    </row>
    <row r="20" spans="1:36" ht="45" x14ac:dyDescent="0.25">
      <c r="A20" s="5">
        <f t="shared" si="5"/>
        <v>17</v>
      </c>
      <c r="B20" s="5" t="s">
        <v>43</v>
      </c>
      <c r="C20" s="5">
        <v>19992</v>
      </c>
      <c r="D20" s="6" t="s">
        <v>163</v>
      </c>
      <c r="E20" s="34" t="s">
        <v>164</v>
      </c>
      <c r="F20" s="5" t="s">
        <v>290</v>
      </c>
      <c r="G20" s="3">
        <v>130588</v>
      </c>
      <c r="H20" s="3"/>
      <c r="I20" s="3"/>
      <c r="J20" s="3"/>
      <c r="K20" s="3">
        <v>17171</v>
      </c>
      <c r="L20" s="3"/>
      <c r="M20" s="3"/>
      <c r="N20" s="3">
        <v>43703</v>
      </c>
      <c r="O20" s="3">
        <v>61316</v>
      </c>
      <c r="P20" s="3">
        <v>1747</v>
      </c>
      <c r="Q20" s="3"/>
      <c r="R20" s="30">
        <f t="shared" si="0"/>
        <v>254525</v>
      </c>
      <c r="S20" s="3">
        <v>29332</v>
      </c>
      <c r="T20" s="3">
        <v>21000</v>
      </c>
      <c r="U20" s="3">
        <v>24319</v>
      </c>
      <c r="V20" s="3">
        <v>112895</v>
      </c>
      <c r="W20" s="3">
        <v>84530</v>
      </c>
      <c r="X20" s="3">
        <v>28947</v>
      </c>
      <c r="Y20" s="3">
        <v>7182</v>
      </c>
      <c r="Z20" s="3"/>
      <c r="AA20" s="3"/>
      <c r="AB20" s="13">
        <f t="shared" si="1"/>
        <v>308205</v>
      </c>
      <c r="AC20" s="14">
        <f t="shared" si="2"/>
        <v>-53680</v>
      </c>
      <c r="AD20" s="3">
        <v>4171129</v>
      </c>
      <c r="AE20" s="3">
        <v>6276</v>
      </c>
      <c r="AF20" s="3">
        <v>1297318</v>
      </c>
      <c r="AG20" s="3">
        <v>10112</v>
      </c>
      <c r="AH20" s="30">
        <f t="shared" si="3"/>
        <v>5484835</v>
      </c>
      <c r="AI20" s="3">
        <v>22296</v>
      </c>
      <c r="AJ20" s="30">
        <f t="shared" si="4"/>
        <v>5462539</v>
      </c>
    </row>
    <row r="21" spans="1:36" ht="17.850000000000001" customHeight="1" x14ac:dyDescent="0.25">
      <c r="A21" s="5">
        <f t="shared" si="5"/>
        <v>18</v>
      </c>
      <c r="B21" s="5" t="s">
        <v>43</v>
      </c>
      <c r="C21" s="5">
        <v>9300</v>
      </c>
      <c r="D21" s="6" t="s">
        <v>165</v>
      </c>
      <c r="E21" s="6"/>
      <c r="F21" s="5" t="s">
        <v>290</v>
      </c>
      <c r="G21" s="3">
        <v>245587</v>
      </c>
      <c r="H21" s="3">
        <v>0</v>
      </c>
      <c r="I21" s="3"/>
      <c r="J21" s="3"/>
      <c r="K21" s="3">
        <v>10000</v>
      </c>
      <c r="L21" s="3"/>
      <c r="M21" s="3"/>
      <c r="N21" s="3">
        <v>9655</v>
      </c>
      <c r="O21" s="3">
        <v>13301</v>
      </c>
      <c r="P21" s="3"/>
      <c r="Q21" s="3"/>
      <c r="R21" s="30">
        <f t="shared" si="0"/>
        <v>278543</v>
      </c>
      <c r="S21" s="3">
        <v>70945</v>
      </c>
      <c r="T21" s="3">
        <v>6656</v>
      </c>
      <c r="U21" s="3">
        <v>20820</v>
      </c>
      <c r="V21" s="3">
        <v>29950</v>
      </c>
      <c r="W21" s="3">
        <v>53154</v>
      </c>
      <c r="X21" s="3">
        <v>32121</v>
      </c>
      <c r="Y21" s="3">
        <v>22392</v>
      </c>
      <c r="Z21" s="3">
        <v>7872</v>
      </c>
      <c r="AA21" s="3"/>
      <c r="AB21" s="13">
        <f t="shared" si="1"/>
        <v>243910</v>
      </c>
      <c r="AC21" s="14">
        <f t="shared" si="2"/>
        <v>34633</v>
      </c>
      <c r="AD21" s="3">
        <v>7800000</v>
      </c>
      <c r="AE21" s="3">
        <v>16210</v>
      </c>
      <c r="AF21" s="3">
        <v>316950</v>
      </c>
      <c r="AG21" s="3">
        <v>32065</v>
      </c>
      <c r="AH21" s="30">
        <f t="shared" si="3"/>
        <v>8165225</v>
      </c>
      <c r="AI21" s="3">
        <v>21094</v>
      </c>
      <c r="AJ21" s="30">
        <f t="shared" si="4"/>
        <v>8144131</v>
      </c>
    </row>
    <row r="22" spans="1:36" ht="17.850000000000001" customHeight="1" x14ac:dyDescent="0.25">
      <c r="A22" s="5">
        <f t="shared" si="5"/>
        <v>19</v>
      </c>
      <c r="B22" s="5" t="s">
        <v>43</v>
      </c>
      <c r="C22" s="5">
        <v>9311</v>
      </c>
      <c r="D22" s="6" t="s">
        <v>166</v>
      </c>
      <c r="E22" s="6"/>
      <c r="F22" s="5" t="s">
        <v>290</v>
      </c>
      <c r="G22" s="3">
        <v>252392</v>
      </c>
      <c r="H22" s="3"/>
      <c r="I22" s="3"/>
      <c r="J22" s="3"/>
      <c r="K22" s="3"/>
      <c r="L22" s="3">
        <v>0</v>
      </c>
      <c r="M22" s="3"/>
      <c r="N22" s="3">
        <v>251423</v>
      </c>
      <c r="O22" s="3">
        <v>6663</v>
      </c>
      <c r="P22" s="3"/>
      <c r="Q22" s="3">
        <v>2622</v>
      </c>
      <c r="R22" s="30">
        <f>SUM(G22:Q22)</f>
        <v>513100</v>
      </c>
      <c r="S22" s="3">
        <v>105322</v>
      </c>
      <c r="T22" s="3"/>
      <c r="U22" s="3"/>
      <c r="V22" s="3">
        <v>120782</v>
      </c>
      <c r="W22" s="3">
        <v>164932</v>
      </c>
      <c r="X22" s="3">
        <v>15302</v>
      </c>
      <c r="Y22" s="3">
        <v>5788</v>
      </c>
      <c r="Z22" s="3">
        <v>29053</v>
      </c>
      <c r="AA22" s="3">
        <v>23100</v>
      </c>
      <c r="AB22" s="13">
        <f>SUM(S22:AA22)</f>
        <v>464279</v>
      </c>
      <c r="AC22" s="14">
        <f t="shared" si="2"/>
        <v>48821</v>
      </c>
      <c r="AD22" s="3">
        <v>2365289</v>
      </c>
      <c r="AE22" s="3">
        <v>81492</v>
      </c>
      <c r="AF22" s="3">
        <v>243078</v>
      </c>
      <c r="AG22" s="3">
        <v>7814</v>
      </c>
      <c r="AH22" s="30">
        <f>SUM(AD22:AG22)</f>
        <v>2697673</v>
      </c>
      <c r="AI22" s="3">
        <v>104927</v>
      </c>
      <c r="AJ22" s="30">
        <f>+AH22-AI22</f>
        <v>2592746</v>
      </c>
    </row>
    <row r="23" spans="1:36" ht="17.850000000000001" customHeight="1" x14ac:dyDescent="0.25">
      <c r="A23" s="5">
        <f t="shared" si="5"/>
        <v>20</v>
      </c>
      <c r="B23" s="5" t="s">
        <v>43</v>
      </c>
      <c r="C23" s="5">
        <v>9303</v>
      </c>
      <c r="D23" s="6" t="s">
        <v>167</v>
      </c>
      <c r="E23" s="6"/>
      <c r="F23" s="5" t="s">
        <v>290</v>
      </c>
      <c r="G23" s="3">
        <v>73147</v>
      </c>
      <c r="H23" s="3"/>
      <c r="I23" s="3">
        <v>9570</v>
      </c>
      <c r="J23" s="3">
        <v>0</v>
      </c>
      <c r="K23" s="3"/>
      <c r="L23" s="3">
        <v>0</v>
      </c>
      <c r="M23" s="3"/>
      <c r="N23" s="3">
        <v>10150</v>
      </c>
      <c r="O23" s="3"/>
      <c r="P23" s="3">
        <v>8498</v>
      </c>
      <c r="Q23" s="3">
        <v>3803</v>
      </c>
      <c r="R23" s="30">
        <f t="shared" si="0"/>
        <v>105168</v>
      </c>
      <c r="S23" s="3">
        <v>81418</v>
      </c>
      <c r="T23" s="3">
        <v>0</v>
      </c>
      <c r="U23" s="3">
        <v>1080</v>
      </c>
      <c r="V23" s="3"/>
      <c r="W23" s="3">
        <v>26883</v>
      </c>
      <c r="X23" s="3">
        <v>16263</v>
      </c>
      <c r="Y23" s="3">
        <v>8246</v>
      </c>
      <c r="Z23" s="3"/>
      <c r="AA23" s="3">
        <v>7852</v>
      </c>
      <c r="AB23" s="13">
        <f t="shared" si="1"/>
        <v>141742</v>
      </c>
      <c r="AC23" s="14">
        <f t="shared" si="2"/>
        <v>-36574</v>
      </c>
      <c r="AD23" s="3">
        <v>4225000</v>
      </c>
      <c r="AE23" s="3">
        <v>20000</v>
      </c>
      <c r="AF23" s="3">
        <v>16919</v>
      </c>
      <c r="AG23" s="3">
        <v>0</v>
      </c>
      <c r="AH23" s="30">
        <f t="shared" si="3"/>
        <v>4261919</v>
      </c>
      <c r="AI23" s="3"/>
      <c r="AJ23" s="30">
        <f t="shared" si="4"/>
        <v>4261919</v>
      </c>
    </row>
    <row r="24" spans="1:36" ht="17.850000000000001" customHeight="1" x14ac:dyDescent="0.25">
      <c r="A24" s="5">
        <f t="shared" si="5"/>
        <v>21</v>
      </c>
      <c r="B24" s="5" t="s">
        <v>43</v>
      </c>
      <c r="C24" s="5">
        <v>9285</v>
      </c>
      <c r="D24" s="6" t="s">
        <v>168</v>
      </c>
      <c r="E24" s="6"/>
      <c r="F24" s="5" t="s">
        <v>51</v>
      </c>
      <c r="G24" s="3">
        <v>72776</v>
      </c>
      <c r="H24" s="3"/>
      <c r="I24" s="3">
        <v>2840</v>
      </c>
      <c r="J24" s="3"/>
      <c r="K24" s="3"/>
      <c r="L24" s="3">
        <v>500</v>
      </c>
      <c r="M24" s="3"/>
      <c r="N24" s="3">
        <v>103224</v>
      </c>
      <c r="O24" s="3">
        <v>3198</v>
      </c>
      <c r="P24" s="3">
        <v>28395</v>
      </c>
      <c r="Q24" s="3">
        <v>2092</v>
      </c>
      <c r="R24" s="30">
        <f t="shared" si="0"/>
        <v>213025</v>
      </c>
      <c r="S24" s="3">
        <v>66832</v>
      </c>
      <c r="T24" s="3">
        <v>4188</v>
      </c>
      <c r="U24" s="3">
        <v>2410</v>
      </c>
      <c r="V24" s="3">
        <v>31897</v>
      </c>
      <c r="W24" s="3">
        <v>33767</v>
      </c>
      <c r="X24" s="3">
        <v>11223</v>
      </c>
      <c r="Y24" s="3">
        <v>5429</v>
      </c>
      <c r="Z24" s="3"/>
      <c r="AA24" s="3">
        <v>12480</v>
      </c>
      <c r="AB24" s="13">
        <f t="shared" si="1"/>
        <v>168226</v>
      </c>
      <c r="AC24" s="14">
        <f t="shared" si="2"/>
        <v>44799</v>
      </c>
      <c r="AD24" s="3">
        <v>5110000</v>
      </c>
      <c r="AE24" s="3">
        <v>20495</v>
      </c>
      <c r="AF24" s="3">
        <v>175105</v>
      </c>
      <c r="AG24" s="3">
        <v>4078</v>
      </c>
      <c r="AH24" s="30">
        <f t="shared" si="3"/>
        <v>5309678</v>
      </c>
      <c r="AI24" s="3">
        <v>2463</v>
      </c>
      <c r="AJ24" s="30">
        <f t="shared" si="4"/>
        <v>5307215</v>
      </c>
    </row>
    <row r="25" spans="1:36" ht="17.850000000000001" customHeight="1" x14ac:dyDescent="0.25">
      <c r="A25" s="5">
        <f t="shared" si="5"/>
        <v>22</v>
      </c>
      <c r="B25" s="5" t="s">
        <v>43</v>
      </c>
      <c r="C25" s="5">
        <v>9304</v>
      </c>
      <c r="D25" s="6" t="s">
        <v>169</v>
      </c>
      <c r="E25" s="6"/>
      <c r="F25" s="5" t="s">
        <v>290</v>
      </c>
      <c r="G25" s="3">
        <v>71765</v>
      </c>
      <c r="H25" s="3">
        <v>0</v>
      </c>
      <c r="I25" s="3">
        <v>4834</v>
      </c>
      <c r="J25" s="3">
        <v>0</v>
      </c>
      <c r="K25" s="3"/>
      <c r="L25" s="3"/>
      <c r="M25" s="3"/>
      <c r="N25" s="3">
        <v>70935</v>
      </c>
      <c r="O25" s="3">
        <v>48458</v>
      </c>
      <c r="P25" s="3">
        <v>1140</v>
      </c>
      <c r="Q25" s="3">
        <v>0</v>
      </c>
      <c r="R25" s="30">
        <f>SUM(G25:Q25)</f>
        <v>197132</v>
      </c>
      <c r="S25" s="3">
        <v>7071</v>
      </c>
      <c r="T25" s="3"/>
      <c r="U25" s="3">
        <v>1871</v>
      </c>
      <c r="V25" s="3">
        <v>61312</v>
      </c>
      <c r="W25" s="3">
        <v>97533</v>
      </c>
      <c r="X25" s="3">
        <v>29798</v>
      </c>
      <c r="Y25" s="3">
        <v>1596</v>
      </c>
      <c r="Z25" s="3">
        <v>4530</v>
      </c>
      <c r="AA25" s="3">
        <v>4436</v>
      </c>
      <c r="AB25" s="13">
        <f t="shared" si="1"/>
        <v>208147</v>
      </c>
      <c r="AC25" s="14">
        <f t="shared" si="2"/>
        <v>-11015</v>
      </c>
      <c r="AD25" s="3">
        <v>5435424</v>
      </c>
      <c r="AE25" s="3">
        <v>65926</v>
      </c>
      <c r="AF25" s="3">
        <v>1045805</v>
      </c>
      <c r="AG25" s="3">
        <v>6119</v>
      </c>
      <c r="AH25" s="30">
        <f>SUM(AD25:AG25)</f>
        <v>6553274</v>
      </c>
      <c r="AI25" s="3">
        <v>14306</v>
      </c>
      <c r="AJ25" s="30">
        <f t="shared" si="4"/>
        <v>6538968</v>
      </c>
    </row>
    <row r="26" spans="1:36" ht="17.850000000000001" customHeight="1" x14ac:dyDescent="0.25">
      <c r="A26" s="5">
        <f t="shared" si="5"/>
        <v>23</v>
      </c>
      <c r="B26" s="5" t="s">
        <v>43</v>
      </c>
      <c r="C26" s="5">
        <v>19720</v>
      </c>
      <c r="D26" s="6" t="s">
        <v>170</v>
      </c>
      <c r="E26" s="6"/>
      <c r="F26" s="5" t="s">
        <v>290</v>
      </c>
      <c r="G26" s="3">
        <v>235270</v>
      </c>
      <c r="H26" s="3"/>
      <c r="I26" s="3">
        <v>2202</v>
      </c>
      <c r="J26" s="3"/>
      <c r="K26" s="3">
        <v>6130</v>
      </c>
      <c r="L26" s="3"/>
      <c r="M26" s="3"/>
      <c r="N26" s="3">
        <v>143595</v>
      </c>
      <c r="O26" s="3">
        <v>88892</v>
      </c>
      <c r="P26" s="3"/>
      <c r="Q26" s="3">
        <v>3917</v>
      </c>
      <c r="R26" s="30">
        <f>SUM(G26:Q26)</f>
        <v>480006</v>
      </c>
      <c r="S26" s="3">
        <v>119932</v>
      </c>
      <c r="T26" s="3">
        <v>15080</v>
      </c>
      <c r="U26" s="3">
        <v>2100</v>
      </c>
      <c r="V26" s="3">
        <v>63170</v>
      </c>
      <c r="W26" s="3">
        <v>114359</v>
      </c>
      <c r="X26" s="3">
        <v>93841</v>
      </c>
      <c r="Y26" s="3">
        <v>35134</v>
      </c>
      <c r="Z26" s="3">
        <v>23355</v>
      </c>
      <c r="AA26" s="3">
        <v>32621</v>
      </c>
      <c r="AB26" s="13">
        <f>SUM(S26:AA26)</f>
        <v>499592</v>
      </c>
      <c r="AC26" s="14">
        <f t="shared" si="2"/>
        <v>-19586</v>
      </c>
      <c r="AD26" s="3">
        <v>8688375</v>
      </c>
      <c r="AE26" s="3"/>
      <c r="AF26" s="3">
        <v>1543259</v>
      </c>
      <c r="AG26" s="3">
        <v>19912</v>
      </c>
      <c r="AH26" s="30">
        <f>SUM(AD26:AG26)</f>
        <v>10251546</v>
      </c>
      <c r="AI26" s="3">
        <v>134864</v>
      </c>
      <c r="AJ26" s="30">
        <f>+AH26-AI26</f>
        <v>10116682</v>
      </c>
    </row>
    <row r="27" spans="1:36" ht="17.850000000000001" customHeight="1" x14ac:dyDescent="0.25">
      <c r="A27" s="5">
        <f t="shared" si="5"/>
        <v>24</v>
      </c>
      <c r="B27" s="5" t="s">
        <v>43</v>
      </c>
      <c r="C27" s="5">
        <v>9305</v>
      </c>
      <c r="D27" s="6" t="s">
        <v>171</v>
      </c>
      <c r="E27" s="6"/>
      <c r="F27" s="5" t="s">
        <v>290</v>
      </c>
      <c r="G27" s="3">
        <v>258516</v>
      </c>
      <c r="H27" s="3">
        <v>2441</v>
      </c>
      <c r="I27" s="3">
        <v>2102</v>
      </c>
      <c r="J27" s="3"/>
      <c r="K27" s="3">
        <v>3505</v>
      </c>
      <c r="L27" s="3"/>
      <c r="M27" s="3"/>
      <c r="N27" s="3">
        <v>104060</v>
      </c>
      <c r="O27" s="3">
        <v>26165</v>
      </c>
      <c r="P27" s="3">
        <v>56576</v>
      </c>
      <c r="Q27" s="3">
        <v>85</v>
      </c>
      <c r="R27" s="30">
        <f t="shared" si="0"/>
        <v>453450</v>
      </c>
      <c r="S27" s="3">
        <v>77842</v>
      </c>
      <c r="T27" s="3">
        <v>44582</v>
      </c>
      <c r="U27" s="3">
        <v>1392</v>
      </c>
      <c r="V27" s="3">
        <v>66231</v>
      </c>
      <c r="W27" s="3">
        <v>127046</v>
      </c>
      <c r="X27" s="3">
        <v>102607</v>
      </c>
      <c r="Y27" s="3">
        <v>7445</v>
      </c>
      <c r="Z27" s="3">
        <v>3177</v>
      </c>
      <c r="AA27" s="3">
        <v>54211</v>
      </c>
      <c r="AB27" s="13">
        <f t="shared" si="1"/>
        <v>484533</v>
      </c>
      <c r="AC27" s="14">
        <f t="shared" si="2"/>
        <v>-31083</v>
      </c>
      <c r="AD27" s="3">
        <v>10171145</v>
      </c>
      <c r="AE27" s="3">
        <v>211813</v>
      </c>
      <c r="AF27" s="3">
        <v>1531396</v>
      </c>
      <c r="AG27" s="3">
        <v>10372</v>
      </c>
      <c r="AH27" s="30">
        <f t="shared" si="3"/>
        <v>11924726</v>
      </c>
      <c r="AI27" s="3">
        <v>33711</v>
      </c>
      <c r="AJ27" s="30">
        <f t="shared" si="4"/>
        <v>11891015</v>
      </c>
    </row>
    <row r="28" spans="1:36" ht="17.850000000000001" customHeight="1" x14ac:dyDescent="0.25">
      <c r="A28" s="5">
        <f t="shared" si="5"/>
        <v>25</v>
      </c>
      <c r="B28" s="5" t="s">
        <v>43</v>
      </c>
      <c r="C28" s="5">
        <v>9306</v>
      </c>
      <c r="D28" s="6" t="s">
        <v>172</v>
      </c>
      <c r="E28" s="6"/>
      <c r="F28" s="5" t="s">
        <v>290</v>
      </c>
      <c r="G28" s="3">
        <v>134825</v>
      </c>
      <c r="H28" s="3"/>
      <c r="I28" s="3"/>
      <c r="J28" s="3">
        <v>9100</v>
      </c>
      <c r="K28" s="3"/>
      <c r="L28" s="3">
        <v>0</v>
      </c>
      <c r="M28" s="3">
        <v>34227</v>
      </c>
      <c r="N28" s="3">
        <v>14990</v>
      </c>
      <c r="O28" s="3">
        <v>5111</v>
      </c>
      <c r="P28" s="3">
        <v>3432</v>
      </c>
      <c r="Q28" s="3">
        <v>350</v>
      </c>
      <c r="R28" s="30">
        <f t="shared" si="0"/>
        <v>202035</v>
      </c>
      <c r="S28" s="3">
        <v>82490</v>
      </c>
      <c r="T28" s="3">
        <v>14976</v>
      </c>
      <c r="U28" s="3">
        <v>589</v>
      </c>
      <c r="V28" s="3">
        <v>23678</v>
      </c>
      <c r="W28" s="3">
        <v>41864</v>
      </c>
      <c r="X28" s="3">
        <v>15840</v>
      </c>
      <c r="Y28" s="3">
        <v>400</v>
      </c>
      <c r="Z28" s="3">
        <v>10000</v>
      </c>
      <c r="AA28" s="3">
        <v>83</v>
      </c>
      <c r="AB28" s="13">
        <f t="shared" si="1"/>
        <v>189920</v>
      </c>
      <c r="AC28" s="14">
        <f t="shared" si="2"/>
        <v>12115</v>
      </c>
      <c r="AD28" s="3">
        <v>5393174</v>
      </c>
      <c r="AE28" s="3">
        <v>5601</v>
      </c>
      <c r="AF28" s="3">
        <v>874497</v>
      </c>
      <c r="AG28" s="3">
        <v>2050</v>
      </c>
      <c r="AH28" s="30">
        <f t="shared" si="3"/>
        <v>6275322</v>
      </c>
      <c r="AI28" s="3">
        <v>1087</v>
      </c>
      <c r="AJ28" s="30">
        <f t="shared" si="4"/>
        <v>6274235</v>
      </c>
    </row>
    <row r="29" spans="1:36" ht="17.850000000000001" customHeight="1" x14ac:dyDescent="0.25">
      <c r="A29" s="5">
        <f t="shared" si="5"/>
        <v>26</v>
      </c>
      <c r="B29" s="5" t="s">
        <v>43</v>
      </c>
      <c r="C29" s="5">
        <v>9282</v>
      </c>
      <c r="D29" s="6" t="s">
        <v>173</v>
      </c>
      <c r="E29" s="6"/>
      <c r="F29" s="5" t="s">
        <v>290</v>
      </c>
      <c r="G29" s="3">
        <v>534575</v>
      </c>
      <c r="H29" s="3"/>
      <c r="I29" s="3">
        <v>93440</v>
      </c>
      <c r="J29" s="3">
        <v>82098</v>
      </c>
      <c r="K29" s="3">
        <v>23721</v>
      </c>
      <c r="L29" s="3">
        <v>100000</v>
      </c>
      <c r="M29" s="3"/>
      <c r="N29" s="3">
        <v>106618</v>
      </c>
      <c r="O29" s="3">
        <v>209</v>
      </c>
      <c r="P29" s="3">
        <v>37574</v>
      </c>
      <c r="Q29" s="3"/>
      <c r="R29" s="30">
        <f t="shared" si="0"/>
        <v>978235</v>
      </c>
      <c r="S29" s="3">
        <v>83760</v>
      </c>
      <c r="T29" s="3">
        <v>28600</v>
      </c>
      <c r="U29" s="3">
        <v>525</v>
      </c>
      <c r="V29" s="3">
        <v>311477</v>
      </c>
      <c r="W29" s="3">
        <v>133456</v>
      </c>
      <c r="X29" s="3">
        <v>110874</v>
      </c>
      <c r="Y29" s="3">
        <v>13200</v>
      </c>
      <c r="Z29" s="3">
        <v>42182</v>
      </c>
      <c r="AA29" s="3">
        <v>488902</v>
      </c>
      <c r="AB29" s="13">
        <f t="shared" si="1"/>
        <v>1212976</v>
      </c>
      <c r="AC29" s="14">
        <f t="shared" si="2"/>
        <v>-234741</v>
      </c>
      <c r="AD29" s="3">
        <v>16038970</v>
      </c>
      <c r="AE29" s="3">
        <v>290401</v>
      </c>
      <c r="AF29" s="3">
        <v>14410</v>
      </c>
      <c r="AG29" s="3">
        <v>43245</v>
      </c>
      <c r="AH29" s="30">
        <f t="shared" si="3"/>
        <v>16387026</v>
      </c>
      <c r="AI29" s="3">
        <v>1920939</v>
      </c>
      <c r="AJ29" s="30">
        <f t="shared" si="4"/>
        <v>14466087</v>
      </c>
    </row>
    <row r="30" spans="1:36" ht="17.850000000000001" customHeight="1" x14ac:dyDescent="0.25">
      <c r="A30" s="5">
        <f t="shared" si="5"/>
        <v>27</v>
      </c>
      <c r="B30" s="5" t="s">
        <v>43</v>
      </c>
      <c r="C30" s="5">
        <v>9283</v>
      </c>
      <c r="D30" s="6" t="s">
        <v>316</v>
      </c>
      <c r="E30" s="6" t="s">
        <v>315</v>
      </c>
      <c r="F30" s="5" t="s">
        <v>290</v>
      </c>
      <c r="G30" s="3">
        <v>99802</v>
      </c>
      <c r="H30" s="3">
        <v>3338</v>
      </c>
      <c r="I30" s="3">
        <v>1364</v>
      </c>
      <c r="J30" s="3"/>
      <c r="K30" s="3">
        <v>11388</v>
      </c>
      <c r="L30" s="3"/>
      <c r="M30" s="3"/>
      <c r="N30" s="3">
        <v>58053</v>
      </c>
      <c r="O30" s="3">
        <v>8537</v>
      </c>
      <c r="P30" s="3">
        <v>59132</v>
      </c>
      <c r="Q30" s="3">
        <v>787</v>
      </c>
      <c r="R30" s="30">
        <f t="shared" ref="R30:R60" si="6">SUM(G30:Q30)</f>
        <v>242401</v>
      </c>
      <c r="S30" s="3">
        <v>95553</v>
      </c>
      <c r="T30" s="3"/>
      <c r="U30" s="3"/>
      <c r="V30" s="3">
        <v>35249</v>
      </c>
      <c r="W30" s="3">
        <v>81581</v>
      </c>
      <c r="X30" s="3">
        <v>30986</v>
      </c>
      <c r="Y30" s="3">
        <v>4042</v>
      </c>
      <c r="Z30" s="3">
        <v>0</v>
      </c>
      <c r="AA30" s="3"/>
      <c r="AB30" s="13">
        <f t="shared" si="1"/>
        <v>247411</v>
      </c>
      <c r="AC30" s="14">
        <f t="shared" si="2"/>
        <v>-5010</v>
      </c>
      <c r="AD30" s="3">
        <v>7087653</v>
      </c>
      <c r="AE30" s="3">
        <v>80798</v>
      </c>
      <c r="AF30" s="3">
        <v>289227</v>
      </c>
      <c r="AG30" s="3"/>
      <c r="AH30" s="30">
        <f t="shared" si="3"/>
        <v>7457678</v>
      </c>
      <c r="AI30" s="3">
        <v>14366</v>
      </c>
      <c r="AJ30" s="30">
        <f t="shared" si="4"/>
        <v>7443312</v>
      </c>
    </row>
    <row r="31" spans="1:36" ht="17.850000000000001" customHeight="1" x14ac:dyDescent="0.25">
      <c r="A31" s="5">
        <f t="shared" si="5"/>
        <v>28</v>
      </c>
      <c r="B31" s="5" t="s">
        <v>43</v>
      </c>
      <c r="C31" s="5">
        <v>9308</v>
      </c>
      <c r="D31" s="6" t="s">
        <v>174</v>
      </c>
      <c r="E31" s="6"/>
      <c r="F31" s="5" t="s">
        <v>290</v>
      </c>
      <c r="G31" s="3">
        <v>78885</v>
      </c>
      <c r="H31" s="3"/>
      <c r="I31" s="3"/>
      <c r="J31" s="3"/>
      <c r="K31" s="3">
        <v>500</v>
      </c>
      <c r="L31" s="3">
        <v>0</v>
      </c>
      <c r="M31" s="3"/>
      <c r="N31" s="3">
        <v>5322</v>
      </c>
      <c r="O31" s="3">
        <v>11396</v>
      </c>
      <c r="P31" s="3">
        <v>52049</v>
      </c>
      <c r="Q31" s="3"/>
      <c r="R31" s="30">
        <f t="shared" si="6"/>
        <v>148152</v>
      </c>
      <c r="S31" s="3">
        <v>21868</v>
      </c>
      <c r="T31" s="3">
        <v>0</v>
      </c>
      <c r="U31" s="3">
        <v>2506</v>
      </c>
      <c r="V31" s="3"/>
      <c r="W31" s="3">
        <v>79565</v>
      </c>
      <c r="X31" s="3">
        <v>46149</v>
      </c>
      <c r="Y31" s="3">
        <v>7527</v>
      </c>
      <c r="Z31" s="3">
        <v>0</v>
      </c>
      <c r="AA31" s="3"/>
      <c r="AB31" s="13">
        <f t="shared" si="1"/>
        <v>157615</v>
      </c>
      <c r="AC31" s="14">
        <f t="shared" si="2"/>
        <v>-9463</v>
      </c>
      <c r="AD31" s="3">
        <v>112375</v>
      </c>
      <c r="AE31" s="3">
        <v>1488</v>
      </c>
      <c r="AF31" s="3">
        <v>316717</v>
      </c>
      <c r="AG31" s="3"/>
      <c r="AH31" s="30">
        <f t="shared" si="3"/>
        <v>430580</v>
      </c>
      <c r="AI31" s="3"/>
      <c r="AJ31" s="30">
        <f t="shared" si="4"/>
        <v>430580</v>
      </c>
    </row>
    <row r="32" spans="1:36" ht="17.850000000000001" customHeight="1" x14ac:dyDescent="0.25">
      <c r="A32" s="5">
        <f t="shared" si="5"/>
        <v>29</v>
      </c>
      <c r="B32" s="5" t="s">
        <v>43</v>
      </c>
      <c r="C32" s="5">
        <v>9320</v>
      </c>
      <c r="D32" s="6" t="s">
        <v>175</v>
      </c>
      <c r="E32" s="6"/>
      <c r="F32" s="5" t="s">
        <v>51</v>
      </c>
      <c r="G32" s="3">
        <v>145460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/>
      <c r="N32" s="3">
        <v>35400</v>
      </c>
      <c r="O32" s="3">
        <v>3367</v>
      </c>
      <c r="P32" s="3">
        <v>64985</v>
      </c>
      <c r="Q32" s="3">
        <v>0</v>
      </c>
      <c r="R32" s="30">
        <f t="shared" si="6"/>
        <v>249212</v>
      </c>
      <c r="S32" s="3">
        <v>121216</v>
      </c>
      <c r="T32" s="3">
        <v>0</v>
      </c>
      <c r="U32" s="3">
        <v>0</v>
      </c>
      <c r="V32" s="3">
        <v>0</v>
      </c>
      <c r="W32" s="3">
        <v>49520</v>
      </c>
      <c r="X32" s="3">
        <v>78444</v>
      </c>
      <c r="Y32" s="3">
        <v>0</v>
      </c>
      <c r="Z32" s="3">
        <v>0</v>
      </c>
      <c r="AA32" s="3">
        <v>0</v>
      </c>
      <c r="AB32" s="13">
        <f t="shared" si="1"/>
        <v>249180</v>
      </c>
      <c r="AC32" s="14">
        <f t="shared" si="2"/>
        <v>32</v>
      </c>
      <c r="AD32" s="3">
        <v>2108331</v>
      </c>
      <c r="AE32" s="3">
        <v>188887</v>
      </c>
      <c r="AF32" s="3">
        <v>175517</v>
      </c>
      <c r="AG32" s="3">
        <v>2923</v>
      </c>
      <c r="AH32" s="30">
        <f t="shared" si="3"/>
        <v>2475658</v>
      </c>
      <c r="AI32" s="3">
        <v>4557</v>
      </c>
      <c r="AJ32" s="30">
        <f t="shared" si="4"/>
        <v>2471101</v>
      </c>
    </row>
    <row r="33" spans="1:36" ht="17.850000000000001" customHeight="1" x14ac:dyDescent="0.25">
      <c r="A33" s="5">
        <f t="shared" si="5"/>
        <v>30</v>
      </c>
      <c r="B33" s="5" t="s">
        <v>43</v>
      </c>
      <c r="C33" s="5">
        <v>9307</v>
      </c>
      <c r="D33" s="6" t="s">
        <v>176</v>
      </c>
      <c r="E33" s="6"/>
      <c r="F33" s="5" t="s">
        <v>290</v>
      </c>
      <c r="G33" s="3">
        <v>117098</v>
      </c>
      <c r="H33" s="3"/>
      <c r="I33" s="3">
        <v>0</v>
      </c>
      <c r="J33" s="3">
        <v>0</v>
      </c>
      <c r="K33" s="3"/>
      <c r="L33" s="3"/>
      <c r="M33" s="3"/>
      <c r="N33" s="3">
        <v>30475</v>
      </c>
      <c r="O33" s="3">
        <v>9494</v>
      </c>
      <c r="P33" s="3"/>
      <c r="Q33" s="3"/>
      <c r="R33" s="30">
        <f t="shared" si="6"/>
        <v>157067</v>
      </c>
      <c r="S33" s="3">
        <v>34898</v>
      </c>
      <c r="T33" s="3"/>
      <c r="U33" s="3"/>
      <c r="V33" s="3">
        <v>131</v>
      </c>
      <c r="W33" s="3">
        <v>31036</v>
      </c>
      <c r="X33" s="3">
        <v>22923</v>
      </c>
      <c r="Y33" s="3">
        <v>4754</v>
      </c>
      <c r="Z33" s="3"/>
      <c r="AA33" s="3">
        <v>2267</v>
      </c>
      <c r="AB33" s="13">
        <f t="shared" si="1"/>
        <v>96009</v>
      </c>
      <c r="AC33" s="14">
        <f t="shared" si="2"/>
        <v>61058</v>
      </c>
      <c r="AD33" s="3">
        <v>1921270</v>
      </c>
      <c r="AE33" s="3">
        <v>3936</v>
      </c>
      <c r="AF33" s="3">
        <v>290779</v>
      </c>
      <c r="AG33" s="3"/>
      <c r="AH33" s="30">
        <f t="shared" si="3"/>
        <v>2215985</v>
      </c>
      <c r="AI33" s="3">
        <v>3000</v>
      </c>
      <c r="AJ33" s="30">
        <f t="shared" si="4"/>
        <v>2212985</v>
      </c>
    </row>
    <row r="34" spans="1:36" ht="17.850000000000001" customHeight="1" x14ac:dyDescent="0.25">
      <c r="A34" s="5">
        <f t="shared" si="5"/>
        <v>31</v>
      </c>
      <c r="B34" s="5" t="s">
        <v>43</v>
      </c>
      <c r="C34" s="5">
        <v>9341</v>
      </c>
      <c r="D34" s="6" t="s">
        <v>177</v>
      </c>
      <c r="E34" s="6"/>
      <c r="F34" s="5" t="s">
        <v>51</v>
      </c>
      <c r="G34" s="3">
        <v>54658</v>
      </c>
      <c r="H34" s="3">
        <v>440</v>
      </c>
      <c r="I34" s="3"/>
      <c r="J34" s="3">
        <v>0</v>
      </c>
      <c r="K34" s="3">
        <v>0</v>
      </c>
      <c r="L34" s="3">
        <v>0</v>
      </c>
      <c r="M34" s="3"/>
      <c r="N34" s="3">
        <v>112367</v>
      </c>
      <c r="O34" s="3">
        <v>1991</v>
      </c>
      <c r="P34" s="3">
        <v>8705</v>
      </c>
      <c r="Q34" s="3"/>
      <c r="R34" s="30">
        <f t="shared" si="6"/>
        <v>178161</v>
      </c>
      <c r="S34" s="3">
        <v>65363</v>
      </c>
      <c r="T34" s="3">
        <v>30190</v>
      </c>
      <c r="U34" s="3">
        <v>475</v>
      </c>
      <c r="V34" s="3">
        <v>4161</v>
      </c>
      <c r="W34" s="3">
        <v>67808</v>
      </c>
      <c r="X34" s="3">
        <v>20258</v>
      </c>
      <c r="Y34" s="3">
        <v>6700</v>
      </c>
      <c r="Z34" s="3">
        <v>4432</v>
      </c>
      <c r="AA34" s="3">
        <v>2793</v>
      </c>
      <c r="AB34" s="13">
        <f t="shared" si="1"/>
        <v>202180</v>
      </c>
      <c r="AC34" s="14">
        <f t="shared" si="2"/>
        <v>-24019</v>
      </c>
      <c r="AD34" s="3">
        <v>4074146</v>
      </c>
      <c r="AE34" s="3">
        <v>6946</v>
      </c>
      <c r="AF34" s="3">
        <v>103862</v>
      </c>
      <c r="AG34" s="3">
        <v>2750</v>
      </c>
      <c r="AH34" s="30">
        <f t="shared" si="3"/>
        <v>4187704</v>
      </c>
      <c r="AI34" s="3">
        <v>27586</v>
      </c>
      <c r="AJ34" s="30">
        <f t="shared" si="4"/>
        <v>4160118</v>
      </c>
    </row>
    <row r="35" spans="1:36" ht="17.850000000000001" customHeight="1" x14ac:dyDescent="0.25">
      <c r="A35" s="5">
        <f t="shared" si="5"/>
        <v>32</v>
      </c>
      <c r="B35" s="5" t="s">
        <v>43</v>
      </c>
      <c r="C35" s="5">
        <v>9342</v>
      </c>
      <c r="D35" s="6" t="s">
        <v>178</v>
      </c>
      <c r="E35" s="6"/>
      <c r="F35" s="5" t="s">
        <v>290</v>
      </c>
      <c r="G35" s="3">
        <v>119554</v>
      </c>
      <c r="H35" s="3"/>
      <c r="I35" s="3">
        <v>0</v>
      </c>
      <c r="J35" s="3"/>
      <c r="K35" s="3"/>
      <c r="L35" s="3">
        <v>0</v>
      </c>
      <c r="M35" s="3"/>
      <c r="N35" s="3">
        <v>51142</v>
      </c>
      <c r="O35" s="3">
        <v>350</v>
      </c>
      <c r="P35" s="3"/>
      <c r="Q35" s="3">
        <v>0</v>
      </c>
      <c r="R35" s="30">
        <f t="shared" si="6"/>
        <v>171046</v>
      </c>
      <c r="S35" s="3">
        <v>83431</v>
      </c>
      <c r="T35" s="3">
        <v>0</v>
      </c>
      <c r="U35" s="3"/>
      <c r="V35" s="3"/>
      <c r="W35" s="3">
        <v>150177</v>
      </c>
      <c r="X35" s="3">
        <v>63215</v>
      </c>
      <c r="Y35" s="3"/>
      <c r="Z35" s="3">
        <v>0</v>
      </c>
      <c r="AA35" s="3"/>
      <c r="AB35" s="13">
        <f t="shared" si="1"/>
        <v>296823</v>
      </c>
      <c r="AC35" s="14">
        <f t="shared" si="2"/>
        <v>-125777</v>
      </c>
      <c r="AD35" s="3">
        <v>8989215</v>
      </c>
      <c r="AE35" s="3">
        <v>165345</v>
      </c>
      <c r="AF35" s="3">
        <v>72875</v>
      </c>
      <c r="AG35" s="3">
        <v>1281</v>
      </c>
      <c r="AH35" s="30">
        <f t="shared" si="3"/>
        <v>9228716</v>
      </c>
      <c r="AI35" s="3">
        <v>224957</v>
      </c>
      <c r="AJ35" s="30">
        <f t="shared" si="4"/>
        <v>9003759</v>
      </c>
    </row>
    <row r="36" spans="1:36" ht="17.850000000000001" customHeight="1" x14ac:dyDescent="0.25">
      <c r="A36" s="5">
        <f t="shared" si="5"/>
        <v>33</v>
      </c>
      <c r="B36" s="5" t="s">
        <v>43</v>
      </c>
      <c r="C36" s="5">
        <v>9309</v>
      </c>
      <c r="D36" s="6" t="s">
        <v>294</v>
      </c>
      <c r="E36" s="6" t="s">
        <v>295</v>
      </c>
      <c r="F36" s="5" t="s">
        <v>290</v>
      </c>
      <c r="G36" s="3">
        <v>384106</v>
      </c>
      <c r="H36" s="3"/>
      <c r="I36" s="3">
        <v>24849</v>
      </c>
      <c r="J36" s="3">
        <v>62784</v>
      </c>
      <c r="K36" s="3">
        <v>88200</v>
      </c>
      <c r="L36" s="3">
        <v>0</v>
      </c>
      <c r="M36" s="3">
        <v>435</v>
      </c>
      <c r="N36" s="3">
        <v>53292</v>
      </c>
      <c r="O36" s="3">
        <v>23641</v>
      </c>
      <c r="P36" s="3">
        <v>6388</v>
      </c>
      <c r="Q36" s="3"/>
      <c r="R36" s="30">
        <f t="shared" si="6"/>
        <v>643695</v>
      </c>
      <c r="S36" s="3">
        <v>120016</v>
      </c>
      <c r="T36" s="3">
        <v>15600</v>
      </c>
      <c r="U36" s="3">
        <v>96897</v>
      </c>
      <c r="V36" s="3">
        <v>24990</v>
      </c>
      <c r="W36" s="3">
        <v>74998</v>
      </c>
      <c r="X36" s="3">
        <v>119579</v>
      </c>
      <c r="Y36" s="3">
        <v>1664</v>
      </c>
      <c r="Z36" s="3">
        <v>43307</v>
      </c>
      <c r="AA36" s="3">
        <v>23868</v>
      </c>
      <c r="AB36" s="13">
        <f t="shared" si="1"/>
        <v>520919</v>
      </c>
      <c r="AC36" s="14">
        <f t="shared" si="2"/>
        <v>122776</v>
      </c>
      <c r="AD36" s="3">
        <v>2878856</v>
      </c>
      <c r="AE36" s="3">
        <v>44801</v>
      </c>
      <c r="AF36" s="3">
        <v>639335</v>
      </c>
      <c r="AG36" s="3">
        <v>4218</v>
      </c>
      <c r="AH36" s="30">
        <f t="shared" si="3"/>
        <v>3567210</v>
      </c>
      <c r="AI36" s="3">
        <v>263187</v>
      </c>
      <c r="AJ36" s="30">
        <f t="shared" si="4"/>
        <v>3304023</v>
      </c>
    </row>
    <row r="37" spans="1:36" ht="17.850000000000001" customHeight="1" x14ac:dyDescent="0.25">
      <c r="A37" s="5">
        <f t="shared" si="5"/>
        <v>34</v>
      </c>
      <c r="B37" s="5" t="s">
        <v>43</v>
      </c>
      <c r="C37" s="5">
        <v>12724</v>
      </c>
      <c r="D37" s="6" t="s">
        <v>179</v>
      </c>
      <c r="E37" s="6"/>
      <c r="F37" s="5" t="s">
        <v>51</v>
      </c>
      <c r="G37" s="3">
        <v>64656</v>
      </c>
      <c r="H37" s="3">
        <v>27700</v>
      </c>
      <c r="I37" s="3"/>
      <c r="J37" s="3"/>
      <c r="K37" s="3"/>
      <c r="L37" s="3"/>
      <c r="M37" s="3"/>
      <c r="N37" s="3">
        <v>21935</v>
      </c>
      <c r="O37" s="3">
        <v>31338</v>
      </c>
      <c r="P37" s="3"/>
      <c r="Q37" s="3"/>
      <c r="R37" s="30">
        <f t="shared" si="6"/>
        <v>145629</v>
      </c>
      <c r="S37" s="3">
        <v>91103</v>
      </c>
      <c r="T37" s="3"/>
      <c r="U37" s="3"/>
      <c r="V37" s="3">
        <v>2020</v>
      </c>
      <c r="W37" s="3">
        <v>26629</v>
      </c>
      <c r="X37" s="3">
        <v>17861</v>
      </c>
      <c r="Y37" s="3">
        <v>6061</v>
      </c>
      <c r="Z37" s="3"/>
      <c r="AA37" s="3"/>
      <c r="AB37" s="13">
        <f t="shared" si="1"/>
        <v>143674</v>
      </c>
      <c r="AC37" s="14">
        <f t="shared" si="2"/>
        <v>1955</v>
      </c>
      <c r="AD37" s="3">
        <v>6577281</v>
      </c>
      <c r="AE37" s="3"/>
      <c r="AF37" s="3">
        <v>606231</v>
      </c>
      <c r="AG37" s="3">
        <v>611</v>
      </c>
      <c r="AH37" s="30">
        <f t="shared" si="3"/>
        <v>7184123</v>
      </c>
      <c r="AI37" s="3">
        <v>3638</v>
      </c>
      <c r="AJ37" s="30">
        <f t="shared" si="4"/>
        <v>7180485</v>
      </c>
    </row>
    <row r="38" spans="1:36" ht="17.850000000000001" customHeight="1" x14ac:dyDescent="0.25">
      <c r="A38" s="5">
        <f t="shared" si="5"/>
        <v>35</v>
      </c>
      <c r="B38" s="5" t="s">
        <v>43</v>
      </c>
      <c r="C38" s="5">
        <v>9313</v>
      </c>
      <c r="D38" s="6" t="s">
        <v>180</v>
      </c>
      <c r="E38" s="6"/>
      <c r="F38" s="5" t="s">
        <v>51</v>
      </c>
      <c r="G38" s="3">
        <v>103061</v>
      </c>
      <c r="H38" s="3">
        <v>1830</v>
      </c>
      <c r="I38" s="3">
        <v>1648</v>
      </c>
      <c r="J38" s="3">
        <v>155827</v>
      </c>
      <c r="K38" s="3"/>
      <c r="L38" s="3">
        <v>0</v>
      </c>
      <c r="M38" s="3"/>
      <c r="N38" s="3">
        <v>48564</v>
      </c>
      <c r="O38" s="3">
        <v>99</v>
      </c>
      <c r="P38" s="3">
        <v>2340</v>
      </c>
      <c r="Q38" s="3">
        <v>99</v>
      </c>
      <c r="R38" s="30">
        <f t="shared" si="6"/>
        <v>313468</v>
      </c>
      <c r="S38" s="3">
        <v>67473</v>
      </c>
      <c r="T38" s="3">
        <v>6524</v>
      </c>
      <c r="U38" s="3">
        <v>750</v>
      </c>
      <c r="V38" s="3">
        <v>11969</v>
      </c>
      <c r="W38" s="3">
        <v>170753</v>
      </c>
      <c r="X38" s="3">
        <v>27229</v>
      </c>
      <c r="Y38" s="3">
        <v>4744</v>
      </c>
      <c r="Z38" s="3"/>
      <c r="AA38" s="3">
        <v>1038</v>
      </c>
      <c r="AB38" s="13">
        <f t="shared" si="1"/>
        <v>290480</v>
      </c>
      <c r="AC38" s="14">
        <f t="shared" si="2"/>
        <v>22988</v>
      </c>
      <c r="AD38" s="3">
        <v>7300000</v>
      </c>
      <c r="AE38" s="3">
        <v>280033</v>
      </c>
      <c r="AF38" s="3">
        <v>85946</v>
      </c>
      <c r="AG38" s="3">
        <v>1157</v>
      </c>
      <c r="AH38" s="30">
        <f t="shared" si="3"/>
        <v>7667136</v>
      </c>
      <c r="AI38" s="3">
        <v>22079</v>
      </c>
      <c r="AJ38" s="30">
        <f t="shared" si="4"/>
        <v>7645057</v>
      </c>
    </row>
    <row r="39" spans="1:36" ht="17.850000000000001" customHeight="1" x14ac:dyDescent="0.25">
      <c r="A39" s="5">
        <v>37</v>
      </c>
      <c r="B39" s="5" t="s">
        <v>43</v>
      </c>
      <c r="C39" s="5">
        <v>13344</v>
      </c>
      <c r="D39" s="6" t="s">
        <v>181</v>
      </c>
      <c r="E39" s="6"/>
      <c r="F39" s="5" t="s">
        <v>290</v>
      </c>
      <c r="G39" s="3">
        <v>77525</v>
      </c>
      <c r="H39" s="3">
        <v>0</v>
      </c>
      <c r="I39" s="3"/>
      <c r="J39" s="3">
        <v>0</v>
      </c>
      <c r="K39" s="3">
        <v>0</v>
      </c>
      <c r="L39" s="3">
        <v>0</v>
      </c>
      <c r="M39" s="3"/>
      <c r="N39" s="3">
        <v>0</v>
      </c>
      <c r="O39" s="3">
        <v>7843</v>
      </c>
      <c r="P39" s="3">
        <v>7176</v>
      </c>
      <c r="Q39" s="3">
        <v>0</v>
      </c>
      <c r="R39" s="30">
        <f t="shared" si="6"/>
        <v>92544</v>
      </c>
      <c r="S39" s="3">
        <v>59980</v>
      </c>
      <c r="T39" s="3">
        <v>1902</v>
      </c>
      <c r="U39" s="3">
        <v>4550</v>
      </c>
      <c r="V39" s="3">
        <v>0</v>
      </c>
      <c r="W39" s="3">
        <v>0</v>
      </c>
      <c r="X39" s="3">
        <v>46905</v>
      </c>
      <c r="Y39" s="3">
        <v>0</v>
      </c>
      <c r="Z39" s="3">
        <v>0</v>
      </c>
      <c r="AA39" s="3"/>
      <c r="AB39" s="13">
        <f t="shared" si="1"/>
        <v>113337</v>
      </c>
      <c r="AC39" s="14">
        <f t="shared" si="2"/>
        <v>-20793</v>
      </c>
      <c r="AD39" s="3">
        <v>0</v>
      </c>
      <c r="AE39" s="3"/>
      <c r="AF39" s="3">
        <v>159653</v>
      </c>
      <c r="AG39" s="3"/>
      <c r="AH39" s="30">
        <f t="shared" si="3"/>
        <v>159653</v>
      </c>
      <c r="AI39" s="3">
        <v>2242</v>
      </c>
      <c r="AJ39" s="30">
        <f t="shared" si="4"/>
        <v>157411</v>
      </c>
    </row>
    <row r="40" spans="1:36" ht="17.850000000000001" customHeight="1" x14ac:dyDescent="0.25">
      <c r="A40" s="5">
        <v>38</v>
      </c>
      <c r="B40" s="5" t="s">
        <v>43</v>
      </c>
      <c r="C40" s="5">
        <v>9317</v>
      </c>
      <c r="D40" s="6" t="s">
        <v>182</v>
      </c>
      <c r="E40" s="6"/>
      <c r="F40" s="5" t="s">
        <v>290</v>
      </c>
      <c r="G40" s="3">
        <v>116989</v>
      </c>
      <c r="H40" s="3"/>
      <c r="I40" s="3">
        <v>787</v>
      </c>
      <c r="J40" s="3"/>
      <c r="K40" s="3"/>
      <c r="L40" s="3"/>
      <c r="M40" s="3"/>
      <c r="N40" s="3">
        <v>16877</v>
      </c>
      <c r="O40" s="3">
        <v>4790</v>
      </c>
      <c r="P40" s="3">
        <v>78284</v>
      </c>
      <c r="Q40" s="3"/>
      <c r="R40" s="30">
        <f t="shared" si="6"/>
        <v>217727</v>
      </c>
      <c r="S40" s="3">
        <v>37139</v>
      </c>
      <c r="T40" s="3">
        <v>12340</v>
      </c>
      <c r="U40" s="3"/>
      <c r="V40" s="3">
        <v>43354</v>
      </c>
      <c r="W40" s="3">
        <v>62391</v>
      </c>
      <c r="X40" s="3">
        <v>38281</v>
      </c>
      <c r="Y40" s="3">
        <v>10490</v>
      </c>
      <c r="Z40" s="3"/>
      <c r="AA40" s="3"/>
      <c r="AB40" s="13">
        <f t="shared" si="1"/>
        <v>203995</v>
      </c>
      <c r="AC40" s="14">
        <f t="shared" si="2"/>
        <v>13732</v>
      </c>
      <c r="AD40" s="3">
        <v>7892720</v>
      </c>
      <c r="AE40" s="3">
        <v>55226</v>
      </c>
      <c r="AF40" s="3">
        <v>82706</v>
      </c>
      <c r="AG40" s="3"/>
      <c r="AH40" s="30">
        <f t="shared" si="3"/>
        <v>8030652</v>
      </c>
      <c r="AI40" s="3">
        <v>26749</v>
      </c>
      <c r="AJ40" s="30">
        <f t="shared" si="4"/>
        <v>8003903</v>
      </c>
    </row>
    <row r="41" spans="1:36" ht="17.850000000000001" customHeight="1" x14ac:dyDescent="0.25">
      <c r="A41" s="5">
        <v>39</v>
      </c>
      <c r="B41" s="5" t="s">
        <v>43</v>
      </c>
      <c r="C41" s="5">
        <v>9871</v>
      </c>
      <c r="D41" s="6" t="s">
        <v>320</v>
      </c>
      <c r="E41" s="6"/>
      <c r="F41" s="5" t="s">
        <v>51</v>
      </c>
      <c r="G41" s="3">
        <v>58486</v>
      </c>
      <c r="H41" s="3"/>
      <c r="I41" s="3">
        <v>9384</v>
      </c>
      <c r="J41" s="3">
        <v>6000</v>
      </c>
      <c r="K41" s="3">
        <v>26654</v>
      </c>
      <c r="L41" s="3">
        <v>0</v>
      </c>
      <c r="M41" s="3"/>
      <c r="N41" s="3">
        <v>37315</v>
      </c>
      <c r="O41" s="3">
        <v>0</v>
      </c>
      <c r="P41" s="3">
        <v>61839</v>
      </c>
      <c r="Q41" s="3">
        <v>2000</v>
      </c>
      <c r="R41" s="30">
        <f t="shared" si="6"/>
        <v>201678</v>
      </c>
      <c r="S41" s="3">
        <v>43128</v>
      </c>
      <c r="T41" s="3"/>
      <c r="U41" s="3">
        <v>2951</v>
      </c>
      <c r="V41" s="3">
        <v>0</v>
      </c>
      <c r="W41" s="3">
        <v>25071</v>
      </c>
      <c r="X41" s="3"/>
      <c r="Y41" s="3">
        <v>0</v>
      </c>
      <c r="Z41" s="3">
        <v>0</v>
      </c>
      <c r="AA41" s="3"/>
      <c r="AB41" s="13">
        <f t="shared" si="1"/>
        <v>71150</v>
      </c>
      <c r="AC41" s="14">
        <f t="shared" si="2"/>
        <v>130528</v>
      </c>
      <c r="AD41" s="3">
        <v>5000000</v>
      </c>
      <c r="AE41" s="3">
        <v>0</v>
      </c>
      <c r="AF41" s="3"/>
      <c r="AG41" s="3"/>
      <c r="AH41" s="30">
        <f t="shared" si="3"/>
        <v>5000000</v>
      </c>
      <c r="AI41" s="3"/>
      <c r="AJ41" s="30">
        <f t="shared" si="4"/>
        <v>5000000</v>
      </c>
    </row>
    <row r="42" spans="1:36" ht="17.850000000000001" customHeight="1" x14ac:dyDescent="0.25">
      <c r="A42" s="5">
        <f t="shared" si="5"/>
        <v>40</v>
      </c>
      <c r="B42" s="5" t="s">
        <v>43</v>
      </c>
      <c r="C42" s="5">
        <v>9347</v>
      </c>
      <c r="D42" s="6" t="s">
        <v>183</v>
      </c>
      <c r="E42" s="6"/>
      <c r="F42" s="5" t="s">
        <v>290</v>
      </c>
      <c r="G42" s="3">
        <v>308277</v>
      </c>
      <c r="H42" s="3"/>
      <c r="I42" s="3"/>
      <c r="J42" s="3"/>
      <c r="K42" s="3">
        <v>286404</v>
      </c>
      <c r="L42" s="3">
        <v>0</v>
      </c>
      <c r="M42" s="3"/>
      <c r="N42" s="3">
        <v>34700</v>
      </c>
      <c r="O42" s="3">
        <v>38580</v>
      </c>
      <c r="P42" s="3">
        <v>61283</v>
      </c>
      <c r="Q42" s="3">
        <v>9249</v>
      </c>
      <c r="R42" s="30">
        <f t="shared" si="6"/>
        <v>738493</v>
      </c>
      <c r="S42" s="3">
        <v>300565</v>
      </c>
      <c r="T42" s="3">
        <v>53200</v>
      </c>
      <c r="U42" s="3">
        <v>51592</v>
      </c>
      <c r="V42" s="3">
        <v>128060</v>
      </c>
      <c r="W42" s="3">
        <v>84269</v>
      </c>
      <c r="X42" s="3">
        <v>44080</v>
      </c>
      <c r="Y42" s="3">
        <v>12083</v>
      </c>
      <c r="Z42" s="3">
        <v>4800</v>
      </c>
      <c r="AA42" s="3">
        <v>14459</v>
      </c>
      <c r="AB42" s="13">
        <f t="shared" si="1"/>
        <v>693108</v>
      </c>
      <c r="AC42" s="14">
        <f t="shared" si="2"/>
        <v>45385</v>
      </c>
      <c r="AD42" s="3">
        <v>10185013</v>
      </c>
      <c r="AE42" s="3">
        <v>145082</v>
      </c>
      <c r="AF42" s="3">
        <v>994016</v>
      </c>
      <c r="AG42" s="3"/>
      <c r="AH42" s="30">
        <f t="shared" si="3"/>
        <v>11324111</v>
      </c>
      <c r="AI42" s="3">
        <v>36034</v>
      </c>
      <c r="AJ42" s="30">
        <f t="shared" si="4"/>
        <v>11288077</v>
      </c>
    </row>
    <row r="43" spans="1:36" ht="17.850000000000001" customHeight="1" x14ac:dyDescent="0.25">
      <c r="A43" s="5">
        <f t="shared" si="5"/>
        <v>41</v>
      </c>
      <c r="B43" s="5" t="s">
        <v>43</v>
      </c>
      <c r="C43" s="5">
        <v>9346</v>
      </c>
      <c r="D43" s="6" t="s">
        <v>184</v>
      </c>
      <c r="E43" s="6"/>
      <c r="F43" s="5" t="s">
        <v>51</v>
      </c>
      <c r="G43" s="3">
        <v>250710</v>
      </c>
      <c r="H43" s="3"/>
      <c r="I43" s="3">
        <v>6619</v>
      </c>
      <c r="J43" s="3">
        <v>30777</v>
      </c>
      <c r="K43" s="3"/>
      <c r="L43" s="3"/>
      <c r="M43" s="3"/>
      <c r="N43" s="3">
        <v>28520</v>
      </c>
      <c r="O43" s="3">
        <v>4806</v>
      </c>
      <c r="P43" s="3">
        <v>1221</v>
      </c>
      <c r="Q43" s="3">
        <v>54</v>
      </c>
      <c r="R43" s="30">
        <f t="shared" si="6"/>
        <v>322707</v>
      </c>
      <c r="S43" s="3">
        <v>72172</v>
      </c>
      <c r="T43" s="3">
        <v>26000</v>
      </c>
      <c r="U43" s="3"/>
      <c r="V43" s="3">
        <v>91226</v>
      </c>
      <c r="W43" s="3">
        <v>70262</v>
      </c>
      <c r="X43" s="3">
        <v>78909</v>
      </c>
      <c r="Y43" s="3">
        <v>23358</v>
      </c>
      <c r="Z43" s="3">
        <v>19596</v>
      </c>
      <c r="AA43" s="3">
        <v>2900</v>
      </c>
      <c r="AB43" s="13">
        <f t="shared" si="1"/>
        <v>384423</v>
      </c>
      <c r="AC43" s="14">
        <f t="shared" si="2"/>
        <v>-61716</v>
      </c>
      <c r="AD43" s="3">
        <v>6271360</v>
      </c>
      <c r="AE43" s="3">
        <v>18717</v>
      </c>
      <c r="AF43" s="3">
        <v>527823</v>
      </c>
      <c r="AG43" s="3">
        <v>1487</v>
      </c>
      <c r="AH43" s="30">
        <f t="shared" si="3"/>
        <v>6819387</v>
      </c>
      <c r="AI43" s="3">
        <v>16892</v>
      </c>
      <c r="AJ43" s="30">
        <f t="shared" si="4"/>
        <v>6802495</v>
      </c>
    </row>
    <row r="44" spans="1:36" ht="17.850000000000001" customHeight="1" x14ac:dyDescent="0.25">
      <c r="A44" s="5">
        <f t="shared" si="5"/>
        <v>42</v>
      </c>
      <c r="B44" s="5" t="s">
        <v>43</v>
      </c>
      <c r="C44" s="5">
        <v>9356</v>
      </c>
      <c r="D44" s="6" t="s">
        <v>185</v>
      </c>
      <c r="E44" s="6"/>
      <c r="F44" s="5" t="s">
        <v>51</v>
      </c>
      <c r="G44" s="3">
        <v>104928</v>
      </c>
      <c r="H44" s="3"/>
      <c r="I44" s="3">
        <v>0</v>
      </c>
      <c r="J44" s="3">
        <v>0</v>
      </c>
      <c r="K44" s="3">
        <v>0</v>
      </c>
      <c r="L44" s="3">
        <v>0</v>
      </c>
      <c r="M44" s="3"/>
      <c r="N44" s="3">
        <v>15652</v>
      </c>
      <c r="O44" s="3">
        <v>2682</v>
      </c>
      <c r="P44" s="3">
        <v>0</v>
      </c>
      <c r="Q44" s="3"/>
      <c r="R44" s="30">
        <f t="shared" si="6"/>
        <v>123262</v>
      </c>
      <c r="S44" s="3">
        <v>56174</v>
      </c>
      <c r="T44" s="3">
        <v>0</v>
      </c>
      <c r="U44" s="3">
        <v>0</v>
      </c>
      <c r="V44" s="3"/>
      <c r="W44" s="3">
        <v>45906</v>
      </c>
      <c r="X44" s="3">
        <v>25571</v>
      </c>
      <c r="Y44" s="3">
        <v>8130</v>
      </c>
      <c r="Z44" s="3">
        <v>0</v>
      </c>
      <c r="AA44" s="3">
        <v>10248</v>
      </c>
      <c r="AB44" s="13">
        <f t="shared" si="1"/>
        <v>146029</v>
      </c>
      <c r="AC44" s="14">
        <f t="shared" si="2"/>
        <v>-22767</v>
      </c>
      <c r="AD44" s="3">
        <v>4800000</v>
      </c>
      <c r="AE44" s="3">
        <v>269766</v>
      </c>
      <c r="AF44" s="3">
        <v>558968</v>
      </c>
      <c r="AG44" s="3">
        <v>11179</v>
      </c>
      <c r="AH44" s="30">
        <f t="shared" si="3"/>
        <v>5639913</v>
      </c>
      <c r="AI44" s="3">
        <v>4219</v>
      </c>
      <c r="AJ44" s="30">
        <f t="shared" si="4"/>
        <v>5635694</v>
      </c>
    </row>
    <row r="45" spans="1:36" ht="17.850000000000001" customHeight="1" x14ac:dyDescent="0.25">
      <c r="A45" s="5">
        <f t="shared" si="5"/>
        <v>43</v>
      </c>
      <c r="B45" s="5" t="s">
        <v>43</v>
      </c>
      <c r="C45" s="5">
        <v>9348</v>
      </c>
      <c r="D45" s="6" t="s">
        <v>319</v>
      </c>
      <c r="E45" s="6"/>
      <c r="F45" s="5" t="s">
        <v>290</v>
      </c>
      <c r="G45" s="3">
        <v>93548</v>
      </c>
      <c r="H45" s="3">
        <v>20</v>
      </c>
      <c r="I45" s="3"/>
      <c r="J45" s="3">
        <v>184500</v>
      </c>
      <c r="K45" s="3">
        <v>30000</v>
      </c>
      <c r="L45" s="3"/>
      <c r="M45" s="3"/>
      <c r="N45" s="3">
        <v>164870</v>
      </c>
      <c r="O45" s="3">
        <v>1528</v>
      </c>
      <c r="P45" s="3">
        <v>5221</v>
      </c>
      <c r="Q45" s="3"/>
      <c r="R45" s="30">
        <f t="shared" si="6"/>
        <v>479687</v>
      </c>
      <c r="S45" s="3">
        <v>75906</v>
      </c>
      <c r="T45" s="3"/>
      <c r="U45" s="3">
        <v>2344</v>
      </c>
      <c r="V45" s="3">
        <v>27472</v>
      </c>
      <c r="W45" s="3">
        <v>95161</v>
      </c>
      <c r="X45" s="3">
        <v>32487</v>
      </c>
      <c r="Y45" s="3">
        <v>1806</v>
      </c>
      <c r="Z45" s="3"/>
      <c r="AA45" s="3">
        <v>10142</v>
      </c>
      <c r="AB45" s="13">
        <f t="shared" si="1"/>
        <v>245318</v>
      </c>
      <c r="AC45" s="14">
        <f t="shared" si="2"/>
        <v>234369</v>
      </c>
      <c r="AD45" s="3">
        <v>23388448</v>
      </c>
      <c r="AE45" s="3">
        <v>31526</v>
      </c>
      <c r="AF45" s="3">
        <v>76776</v>
      </c>
      <c r="AG45" s="3">
        <v>1975</v>
      </c>
      <c r="AH45" s="30">
        <f t="shared" si="3"/>
        <v>23498725</v>
      </c>
      <c r="AI45" s="3">
        <v>328149</v>
      </c>
      <c r="AJ45" s="30">
        <f t="shared" si="4"/>
        <v>23170576</v>
      </c>
    </row>
    <row r="46" spans="1:36" ht="17.850000000000001" customHeight="1" x14ac:dyDescent="0.25">
      <c r="A46" s="5">
        <f t="shared" si="5"/>
        <v>44</v>
      </c>
      <c r="B46" s="5" t="s">
        <v>43</v>
      </c>
      <c r="C46" s="5">
        <v>9349</v>
      </c>
      <c r="D46" s="6" t="s">
        <v>186</v>
      </c>
      <c r="E46" s="6"/>
      <c r="F46" s="5" t="s">
        <v>290</v>
      </c>
      <c r="G46" s="3">
        <v>119624</v>
      </c>
      <c r="H46" s="3">
        <v>2416</v>
      </c>
      <c r="I46" s="3"/>
      <c r="J46" s="3"/>
      <c r="K46" s="3">
        <v>1000</v>
      </c>
      <c r="L46" s="3">
        <v>7000</v>
      </c>
      <c r="M46" s="3"/>
      <c r="N46" s="3">
        <v>441</v>
      </c>
      <c r="O46" s="3">
        <v>11296</v>
      </c>
      <c r="P46" s="3">
        <v>2262</v>
      </c>
      <c r="Q46" s="3"/>
      <c r="R46" s="30">
        <f t="shared" si="6"/>
        <v>144039</v>
      </c>
      <c r="S46" s="3">
        <v>74452</v>
      </c>
      <c r="T46" s="3"/>
      <c r="U46" s="3">
        <v>9260</v>
      </c>
      <c r="V46" s="3">
        <v>7042</v>
      </c>
      <c r="W46" s="3">
        <v>33792</v>
      </c>
      <c r="X46" s="3">
        <v>13955</v>
      </c>
      <c r="Y46" s="3">
        <v>6037</v>
      </c>
      <c r="Z46" s="3"/>
      <c r="AA46" s="3">
        <v>32853</v>
      </c>
      <c r="AB46" s="13">
        <f t="shared" si="1"/>
        <v>177391</v>
      </c>
      <c r="AC46" s="14">
        <f t="shared" si="2"/>
        <v>-33352</v>
      </c>
      <c r="AD46" s="3"/>
      <c r="AE46" s="3">
        <v>5867</v>
      </c>
      <c r="AF46" s="3">
        <v>245369</v>
      </c>
      <c r="AG46" s="3">
        <v>1435</v>
      </c>
      <c r="AH46" s="30">
        <f t="shared" si="3"/>
        <v>252671</v>
      </c>
      <c r="AI46" s="3">
        <v>661</v>
      </c>
      <c r="AJ46" s="30">
        <f t="shared" si="4"/>
        <v>252010</v>
      </c>
    </row>
    <row r="47" spans="1:36" ht="17.850000000000001" customHeight="1" x14ac:dyDescent="0.25">
      <c r="A47" s="5">
        <f t="shared" si="5"/>
        <v>45</v>
      </c>
      <c r="B47" s="5" t="s">
        <v>43</v>
      </c>
      <c r="C47" s="5">
        <v>9355</v>
      </c>
      <c r="D47" s="6" t="s">
        <v>187</v>
      </c>
      <c r="E47" s="6"/>
      <c r="F47" s="5" t="s">
        <v>290</v>
      </c>
      <c r="G47" s="3">
        <v>167066</v>
      </c>
      <c r="H47" s="3">
        <v>0</v>
      </c>
      <c r="I47" s="3"/>
      <c r="J47" s="3"/>
      <c r="K47" s="3">
        <v>27620</v>
      </c>
      <c r="L47" s="3"/>
      <c r="M47" s="3"/>
      <c r="N47" s="3">
        <v>2839</v>
      </c>
      <c r="O47" s="3">
        <v>737</v>
      </c>
      <c r="P47" s="3">
        <v>25000</v>
      </c>
      <c r="Q47" s="3"/>
      <c r="R47" s="30">
        <f t="shared" si="6"/>
        <v>223262</v>
      </c>
      <c r="S47" s="3">
        <v>72600</v>
      </c>
      <c r="T47" s="3"/>
      <c r="U47" s="3">
        <v>5217</v>
      </c>
      <c r="V47" s="3">
        <v>47907</v>
      </c>
      <c r="W47" s="3">
        <v>24332</v>
      </c>
      <c r="X47" s="3">
        <v>33172</v>
      </c>
      <c r="Y47" s="3">
        <v>1539</v>
      </c>
      <c r="Z47" s="3"/>
      <c r="AA47" s="3"/>
      <c r="AB47" s="13">
        <f t="shared" si="1"/>
        <v>184767</v>
      </c>
      <c r="AC47" s="14">
        <f t="shared" si="2"/>
        <v>38495</v>
      </c>
      <c r="AD47" s="3">
        <v>5921990</v>
      </c>
      <c r="AE47" s="3">
        <v>141509</v>
      </c>
      <c r="AF47" s="3">
        <v>62708</v>
      </c>
      <c r="AG47" s="3"/>
      <c r="AH47" s="30">
        <f t="shared" si="3"/>
        <v>6126207</v>
      </c>
      <c r="AI47" s="3">
        <v>71378</v>
      </c>
      <c r="AJ47" s="30">
        <f t="shared" si="4"/>
        <v>6054829</v>
      </c>
    </row>
    <row r="48" spans="1:36" ht="17.850000000000001" customHeight="1" x14ac:dyDescent="0.25">
      <c r="A48" s="5">
        <f t="shared" si="5"/>
        <v>46</v>
      </c>
      <c r="B48" s="5" t="s">
        <v>43</v>
      </c>
      <c r="C48" s="5">
        <v>9323</v>
      </c>
      <c r="D48" s="6" t="s">
        <v>188</v>
      </c>
      <c r="E48" s="6"/>
      <c r="F48" s="5" t="s">
        <v>51</v>
      </c>
      <c r="G48" s="3">
        <v>74021.73</v>
      </c>
      <c r="H48" s="3">
        <v>0</v>
      </c>
      <c r="I48" s="3">
        <v>55987.46</v>
      </c>
      <c r="J48" s="3">
        <v>0</v>
      </c>
      <c r="K48" s="3"/>
      <c r="L48" s="3">
        <v>0</v>
      </c>
      <c r="M48" s="3"/>
      <c r="N48" s="3">
        <v>22715</v>
      </c>
      <c r="O48" s="3">
        <v>15145</v>
      </c>
      <c r="P48" s="3"/>
      <c r="Q48" s="3">
        <v>1444651</v>
      </c>
      <c r="R48" s="30">
        <f t="shared" si="6"/>
        <v>1612520.19</v>
      </c>
      <c r="S48" s="3">
        <v>74354</v>
      </c>
      <c r="T48" s="3"/>
      <c r="U48" s="3"/>
      <c r="V48" s="3">
        <v>25296</v>
      </c>
      <c r="W48" s="3">
        <v>1490856</v>
      </c>
      <c r="X48" s="3">
        <v>25855</v>
      </c>
      <c r="Y48" s="3">
        <v>1130</v>
      </c>
      <c r="Z48" s="3">
        <v>0</v>
      </c>
      <c r="AA48" s="3"/>
      <c r="AB48" s="13">
        <f t="shared" si="1"/>
        <v>1617491</v>
      </c>
      <c r="AC48" s="14">
        <f t="shared" si="2"/>
        <v>-4970.8100000000559</v>
      </c>
      <c r="AD48" s="3">
        <v>0</v>
      </c>
      <c r="AE48" s="3">
        <v>6978</v>
      </c>
      <c r="AF48" s="3">
        <v>1736388</v>
      </c>
      <c r="AG48" s="3">
        <v>77725</v>
      </c>
      <c r="AH48" s="30">
        <f t="shared" si="3"/>
        <v>1821091</v>
      </c>
      <c r="AI48" s="3">
        <v>1408945</v>
      </c>
      <c r="AJ48" s="30">
        <f t="shared" si="4"/>
        <v>412146</v>
      </c>
    </row>
    <row r="49" spans="1:36" ht="17.850000000000001" customHeight="1" x14ac:dyDescent="0.25">
      <c r="A49" s="5">
        <f t="shared" si="5"/>
        <v>47</v>
      </c>
      <c r="B49" s="5" t="s">
        <v>43</v>
      </c>
      <c r="C49" s="5">
        <v>9351</v>
      </c>
      <c r="D49" s="6" t="s">
        <v>189</v>
      </c>
      <c r="E49" s="6"/>
      <c r="F49" s="5" t="s">
        <v>290</v>
      </c>
      <c r="G49" s="3">
        <v>155402</v>
      </c>
      <c r="H49" s="3"/>
      <c r="I49" s="3"/>
      <c r="J49" s="3">
        <v>0</v>
      </c>
      <c r="K49" s="3"/>
      <c r="L49" s="3"/>
      <c r="M49" s="3"/>
      <c r="N49" s="3">
        <v>87946</v>
      </c>
      <c r="O49" s="3">
        <v>8091</v>
      </c>
      <c r="P49" s="3"/>
      <c r="Q49" s="3"/>
      <c r="R49" s="30">
        <f t="shared" si="6"/>
        <v>251439</v>
      </c>
      <c r="S49" s="3">
        <v>102518</v>
      </c>
      <c r="T49" s="3"/>
      <c r="U49" s="3">
        <v>12459</v>
      </c>
      <c r="V49" s="3">
        <v>21269</v>
      </c>
      <c r="W49" s="3">
        <v>53919</v>
      </c>
      <c r="X49" s="3">
        <v>32109</v>
      </c>
      <c r="Y49" s="3">
        <v>360</v>
      </c>
      <c r="Z49" s="3"/>
      <c r="AA49" s="3">
        <v>43853</v>
      </c>
      <c r="AB49" s="13">
        <f t="shared" si="1"/>
        <v>266487</v>
      </c>
      <c r="AC49" s="14">
        <f t="shared" si="2"/>
        <v>-15048</v>
      </c>
      <c r="AD49" s="3">
        <v>5201250</v>
      </c>
      <c r="AE49" s="3">
        <v>304082</v>
      </c>
      <c r="AF49" s="3">
        <v>207075</v>
      </c>
      <c r="AG49" s="3">
        <v>3457</v>
      </c>
      <c r="AH49" s="30">
        <f t="shared" si="3"/>
        <v>5715864</v>
      </c>
      <c r="AI49" s="3">
        <v>18914</v>
      </c>
      <c r="AJ49" s="30">
        <f t="shared" si="4"/>
        <v>5696950</v>
      </c>
    </row>
    <row r="50" spans="1:36" ht="17.850000000000001" customHeight="1" x14ac:dyDescent="0.25">
      <c r="A50" s="5">
        <f t="shared" si="5"/>
        <v>48</v>
      </c>
      <c r="B50" s="5" t="s">
        <v>43</v>
      </c>
      <c r="C50" s="5">
        <v>9326</v>
      </c>
      <c r="D50" s="6" t="s">
        <v>190</v>
      </c>
      <c r="E50" s="6"/>
      <c r="F50" s="5" t="s">
        <v>290</v>
      </c>
      <c r="G50" s="3">
        <v>137233</v>
      </c>
      <c r="H50" s="3"/>
      <c r="I50" s="3"/>
      <c r="J50" s="3"/>
      <c r="K50" s="3"/>
      <c r="L50" s="3"/>
      <c r="M50" s="3"/>
      <c r="N50" s="3">
        <v>215351</v>
      </c>
      <c r="O50" s="3">
        <v>33960</v>
      </c>
      <c r="P50" s="3">
        <v>233748</v>
      </c>
      <c r="Q50" s="3"/>
      <c r="R50" s="30">
        <f t="shared" si="6"/>
        <v>620292</v>
      </c>
      <c r="S50" s="3">
        <v>94892</v>
      </c>
      <c r="T50" s="3">
        <v>39150</v>
      </c>
      <c r="U50" s="3">
        <v>1873</v>
      </c>
      <c r="V50" s="3">
        <v>49424</v>
      </c>
      <c r="W50" s="3">
        <v>264030</v>
      </c>
      <c r="X50" s="3">
        <v>43532</v>
      </c>
      <c r="Y50" s="3">
        <v>9633</v>
      </c>
      <c r="Z50" s="3"/>
      <c r="AA50" s="3"/>
      <c r="AB50" s="13">
        <f t="shared" si="1"/>
        <v>502534</v>
      </c>
      <c r="AC50" s="14">
        <f t="shared" si="2"/>
        <v>117758</v>
      </c>
      <c r="AD50" s="3">
        <v>2838682</v>
      </c>
      <c r="AE50" s="3">
        <v>92204</v>
      </c>
      <c r="AF50" s="3">
        <v>866930</v>
      </c>
      <c r="AG50" s="3">
        <v>64481</v>
      </c>
      <c r="AH50" s="30">
        <f t="shared" si="3"/>
        <v>3862297</v>
      </c>
      <c r="AI50" s="3">
        <v>135490</v>
      </c>
      <c r="AJ50" s="30">
        <f t="shared" si="4"/>
        <v>3726807</v>
      </c>
    </row>
    <row r="51" spans="1:36" ht="17.850000000000001" customHeight="1" x14ac:dyDescent="0.25">
      <c r="A51" s="5">
        <f t="shared" si="5"/>
        <v>49</v>
      </c>
      <c r="B51" s="5" t="s">
        <v>43</v>
      </c>
      <c r="C51" s="5">
        <v>9325</v>
      </c>
      <c r="D51" s="6" t="s">
        <v>191</v>
      </c>
      <c r="E51" s="6"/>
      <c r="F51" s="5" t="s">
        <v>51</v>
      </c>
      <c r="G51" s="3">
        <v>130218</v>
      </c>
      <c r="H51" s="3">
        <v>3290</v>
      </c>
      <c r="I51" s="3">
        <v>0</v>
      </c>
      <c r="J51" s="3">
        <v>0</v>
      </c>
      <c r="K51" s="3">
        <v>64306</v>
      </c>
      <c r="L51" s="3"/>
      <c r="M51" s="3"/>
      <c r="N51" s="3">
        <v>260538</v>
      </c>
      <c r="O51" s="3">
        <v>10311</v>
      </c>
      <c r="P51" s="3">
        <v>0</v>
      </c>
      <c r="Q51" s="3">
        <v>277257</v>
      </c>
      <c r="R51" s="30">
        <f t="shared" si="6"/>
        <v>745920</v>
      </c>
      <c r="S51" s="3">
        <v>86683</v>
      </c>
      <c r="T51" s="3">
        <v>59595</v>
      </c>
      <c r="U51" s="3"/>
      <c r="V51" s="3">
        <v>128906</v>
      </c>
      <c r="W51" s="3">
        <v>103287</v>
      </c>
      <c r="X51" s="3">
        <v>112922</v>
      </c>
      <c r="Y51" s="3">
        <v>12571</v>
      </c>
      <c r="Z51" s="3">
        <v>0</v>
      </c>
      <c r="AA51" s="3">
        <v>235844</v>
      </c>
      <c r="AB51" s="13">
        <f t="shared" si="1"/>
        <v>739808</v>
      </c>
      <c r="AC51" s="14">
        <f t="shared" si="2"/>
        <v>6112</v>
      </c>
      <c r="AD51" s="3">
        <v>19895000</v>
      </c>
      <c r="AE51" s="3">
        <v>971227</v>
      </c>
      <c r="AF51" s="3">
        <v>445909</v>
      </c>
      <c r="AG51" s="3">
        <v>23034</v>
      </c>
      <c r="AH51" s="30">
        <f t="shared" si="3"/>
        <v>21335170</v>
      </c>
      <c r="AI51" s="3">
        <v>69282</v>
      </c>
      <c r="AJ51" s="30">
        <f t="shared" si="4"/>
        <v>21265888</v>
      </c>
    </row>
    <row r="52" spans="1:36" ht="17.850000000000001" customHeight="1" x14ac:dyDescent="0.25">
      <c r="A52" s="5">
        <f t="shared" si="5"/>
        <v>50</v>
      </c>
      <c r="B52" s="5" t="s">
        <v>43</v>
      </c>
      <c r="C52" s="5">
        <v>19953</v>
      </c>
      <c r="D52" s="6" t="s">
        <v>192</v>
      </c>
      <c r="E52" s="6"/>
      <c r="F52" s="5" t="s">
        <v>51</v>
      </c>
      <c r="G52" s="3">
        <v>58991</v>
      </c>
      <c r="H52" s="3"/>
      <c r="I52" s="3"/>
      <c r="J52" s="3"/>
      <c r="K52" s="3"/>
      <c r="L52" s="3"/>
      <c r="M52" s="3"/>
      <c r="N52" s="3">
        <v>100</v>
      </c>
      <c r="O52" s="3">
        <v>4054</v>
      </c>
      <c r="P52" s="3"/>
      <c r="Q52" s="3"/>
      <c r="R52" s="30">
        <f t="shared" si="6"/>
        <v>63145</v>
      </c>
      <c r="S52" s="3"/>
      <c r="T52" s="3"/>
      <c r="U52" s="3">
        <v>2555</v>
      </c>
      <c r="V52" s="3"/>
      <c r="W52" s="3">
        <v>48540</v>
      </c>
      <c r="X52" s="3">
        <v>3361</v>
      </c>
      <c r="Y52" s="3">
        <v>440</v>
      </c>
      <c r="Z52" s="3">
        <v>470</v>
      </c>
      <c r="AA52" s="3"/>
      <c r="AB52" s="13">
        <f t="shared" ref="AB52" si="7">SUM(S52:AA52)</f>
        <v>55366</v>
      </c>
      <c r="AC52" s="14">
        <f t="shared" si="2"/>
        <v>7779</v>
      </c>
      <c r="AD52" s="3">
        <v>398000</v>
      </c>
      <c r="AE52" s="3">
        <v>7846</v>
      </c>
      <c r="AF52" s="3">
        <v>112145</v>
      </c>
      <c r="AG52" s="3"/>
      <c r="AH52" s="30">
        <f t="shared" si="3"/>
        <v>517991</v>
      </c>
      <c r="AI52" s="3">
        <v>1368</v>
      </c>
      <c r="AJ52" s="30">
        <f t="shared" si="4"/>
        <v>516623</v>
      </c>
    </row>
    <row r="53" spans="1:36" ht="17.850000000000001" customHeight="1" x14ac:dyDescent="0.25">
      <c r="A53" s="5">
        <v>51</v>
      </c>
      <c r="B53" s="5" t="s">
        <v>43</v>
      </c>
      <c r="C53" s="5">
        <v>9321</v>
      </c>
      <c r="D53" s="6" t="s">
        <v>193</v>
      </c>
      <c r="E53" s="6"/>
      <c r="F53" s="5" t="s">
        <v>51</v>
      </c>
      <c r="G53" s="3">
        <v>496256</v>
      </c>
      <c r="H53" s="3">
        <v>2090</v>
      </c>
      <c r="I53" s="3">
        <v>2100</v>
      </c>
      <c r="J53" s="3"/>
      <c r="K53" s="3">
        <v>26041</v>
      </c>
      <c r="L53" s="3">
        <v>1862</v>
      </c>
      <c r="M53" s="3"/>
      <c r="N53" s="3">
        <v>123133</v>
      </c>
      <c r="O53" s="3">
        <v>753</v>
      </c>
      <c r="P53" s="3">
        <v>30643</v>
      </c>
      <c r="Q53" s="3"/>
      <c r="R53" s="30">
        <f t="shared" si="6"/>
        <v>682878</v>
      </c>
      <c r="S53" s="3">
        <v>158057</v>
      </c>
      <c r="T53" s="3">
        <v>17270</v>
      </c>
      <c r="U53" s="3">
        <v>36038</v>
      </c>
      <c r="V53" s="3">
        <v>185547</v>
      </c>
      <c r="W53" s="3">
        <v>139178</v>
      </c>
      <c r="X53" s="3">
        <v>111305</v>
      </c>
      <c r="Y53" s="3">
        <v>37195</v>
      </c>
      <c r="Z53" s="3"/>
      <c r="AA53" s="3"/>
      <c r="AB53" s="13">
        <f t="shared" si="1"/>
        <v>684590</v>
      </c>
      <c r="AC53" s="14">
        <f t="shared" si="2"/>
        <v>-1712</v>
      </c>
      <c r="AD53" s="3">
        <v>19401661</v>
      </c>
      <c r="AE53" s="3">
        <v>102204</v>
      </c>
      <c r="AF53" s="3">
        <v>103050</v>
      </c>
      <c r="AG53" s="3">
        <v>32004</v>
      </c>
      <c r="AH53" s="30">
        <f t="shared" si="3"/>
        <v>19638919</v>
      </c>
      <c r="AI53" s="3">
        <v>58881</v>
      </c>
      <c r="AJ53" s="30">
        <f t="shared" si="4"/>
        <v>19580038</v>
      </c>
    </row>
    <row r="54" spans="1:36" ht="17.850000000000001" customHeight="1" x14ac:dyDescent="0.25">
      <c r="A54" s="5">
        <f t="shared" si="5"/>
        <v>52</v>
      </c>
      <c r="B54" s="5" t="s">
        <v>43</v>
      </c>
      <c r="C54" s="5">
        <v>9327</v>
      </c>
      <c r="D54" s="6" t="s">
        <v>194</v>
      </c>
      <c r="E54" s="6"/>
      <c r="F54" s="5" t="s">
        <v>290</v>
      </c>
      <c r="G54" s="3">
        <v>146080</v>
      </c>
      <c r="H54" s="3">
        <v>1300</v>
      </c>
      <c r="I54" s="3">
        <v>3875</v>
      </c>
      <c r="J54" s="3">
        <v>61000</v>
      </c>
      <c r="K54" s="3">
        <v>25996</v>
      </c>
      <c r="L54" s="3">
        <v>15000</v>
      </c>
      <c r="M54" s="3"/>
      <c r="N54" s="3">
        <v>140004</v>
      </c>
      <c r="O54" s="3">
        <v>43709</v>
      </c>
      <c r="P54" s="3"/>
      <c r="Q54" s="3">
        <v>87</v>
      </c>
      <c r="R54" s="30">
        <f t="shared" si="6"/>
        <v>437051</v>
      </c>
      <c r="S54" s="3">
        <v>75123</v>
      </c>
      <c r="T54" s="3"/>
      <c r="U54" s="3">
        <v>3937</v>
      </c>
      <c r="V54" s="3">
        <v>78115</v>
      </c>
      <c r="W54" s="3">
        <v>154486</v>
      </c>
      <c r="X54" s="3">
        <v>317302</v>
      </c>
      <c r="Y54" s="3">
        <v>5615</v>
      </c>
      <c r="Z54" s="3">
        <v>570</v>
      </c>
      <c r="AA54" s="3">
        <v>2172</v>
      </c>
      <c r="AB54" s="13">
        <f t="shared" si="1"/>
        <v>637320</v>
      </c>
      <c r="AC54" s="14">
        <f t="shared" si="2"/>
        <v>-200269</v>
      </c>
      <c r="AD54" s="3">
        <v>2561291</v>
      </c>
      <c r="AE54" s="3">
        <v>341671</v>
      </c>
      <c r="AF54" s="3">
        <v>1096432</v>
      </c>
      <c r="AG54" s="3">
        <v>5596</v>
      </c>
      <c r="AH54" s="30">
        <f t="shared" si="3"/>
        <v>4004990</v>
      </c>
      <c r="AI54" s="3">
        <v>361088</v>
      </c>
      <c r="AJ54" s="30">
        <f t="shared" si="4"/>
        <v>3643902</v>
      </c>
    </row>
    <row r="55" spans="1:36" ht="17.850000000000001" customHeight="1" x14ac:dyDescent="0.25">
      <c r="A55" s="5">
        <f t="shared" si="5"/>
        <v>53</v>
      </c>
      <c r="B55" s="5" t="s">
        <v>43</v>
      </c>
      <c r="C55" s="5">
        <v>10004</v>
      </c>
      <c r="D55" s="6" t="s">
        <v>195</v>
      </c>
      <c r="E55" s="6"/>
      <c r="F55" s="5" t="s">
        <v>290</v>
      </c>
      <c r="G55" s="3">
        <v>313751</v>
      </c>
      <c r="H55" s="3">
        <v>2070</v>
      </c>
      <c r="I55" s="3"/>
      <c r="J55" s="3">
        <v>64108</v>
      </c>
      <c r="K55" s="3"/>
      <c r="L55" s="3"/>
      <c r="M55" s="3"/>
      <c r="N55" s="3">
        <v>37697</v>
      </c>
      <c r="O55" s="3">
        <v>1327</v>
      </c>
      <c r="P55" s="3">
        <v>0</v>
      </c>
      <c r="Q55" s="3">
        <v>2458</v>
      </c>
      <c r="R55" s="30">
        <f t="shared" si="6"/>
        <v>421411</v>
      </c>
      <c r="S55" s="3">
        <v>67466</v>
      </c>
      <c r="T55" s="3">
        <v>33800</v>
      </c>
      <c r="U55" s="3">
        <v>187</v>
      </c>
      <c r="V55" s="3">
        <v>22347</v>
      </c>
      <c r="W55" s="3">
        <v>33176</v>
      </c>
      <c r="X55" s="3">
        <v>23887</v>
      </c>
      <c r="Y55" s="3">
        <v>3930</v>
      </c>
      <c r="Z55" s="3"/>
      <c r="AA55" s="3">
        <v>14298</v>
      </c>
      <c r="AB55" s="13">
        <f t="shared" si="1"/>
        <v>199091</v>
      </c>
      <c r="AC55" s="14">
        <f t="shared" si="2"/>
        <v>222320</v>
      </c>
      <c r="AD55" s="3">
        <v>7100000</v>
      </c>
      <c r="AE55" s="3">
        <v>214208</v>
      </c>
      <c r="AF55" s="3">
        <v>149509</v>
      </c>
      <c r="AG55" s="3"/>
      <c r="AH55" s="30">
        <f t="shared" si="3"/>
        <v>7463717</v>
      </c>
      <c r="AI55" s="3">
        <v>618057</v>
      </c>
      <c r="AJ55" s="30">
        <f t="shared" si="4"/>
        <v>6845660</v>
      </c>
    </row>
    <row r="56" spans="1:36" ht="17.850000000000001" customHeight="1" x14ac:dyDescent="0.25">
      <c r="A56" s="5">
        <f t="shared" si="5"/>
        <v>54</v>
      </c>
      <c r="B56" s="5" t="s">
        <v>43</v>
      </c>
      <c r="C56" s="5">
        <v>9286</v>
      </c>
      <c r="D56" s="6" t="s">
        <v>196</v>
      </c>
      <c r="E56" s="6"/>
      <c r="F56" s="5" t="s">
        <v>290</v>
      </c>
      <c r="G56" s="3">
        <v>101599</v>
      </c>
      <c r="H56" s="3"/>
      <c r="I56" s="3"/>
      <c r="J56" s="3"/>
      <c r="K56" s="3">
        <v>1199</v>
      </c>
      <c r="L56" s="3">
        <v>50000</v>
      </c>
      <c r="M56" s="3"/>
      <c r="N56" s="3">
        <v>74658</v>
      </c>
      <c r="O56" s="3">
        <v>101413</v>
      </c>
      <c r="P56" s="3">
        <v>70739</v>
      </c>
      <c r="Q56" s="3">
        <v>6213</v>
      </c>
      <c r="R56" s="30">
        <f t="shared" si="6"/>
        <v>405821</v>
      </c>
      <c r="S56" s="3">
        <v>71429</v>
      </c>
      <c r="T56" s="3">
        <v>6134</v>
      </c>
      <c r="U56" s="3"/>
      <c r="V56" s="3">
        <v>46106</v>
      </c>
      <c r="W56" s="3">
        <v>82529</v>
      </c>
      <c r="X56" s="3">
        <v>98772</v>
      </c>
      <c r="Y56" s="3">
        <v>11500</v>
      </c>
      <c r="Z56" s="3"/>
      <c r="AA56" s="3">
        <v>12483</v>
      </c>
      <c r="AB56" s="13">
        <f t="shared" si="1"/>
        <v>328953</v>
      </c>
      <c r="AC56" s="14">
        <f t="shared" si="2"/>
        <v>76868</v>
      </c>
      <c r="AD56" s="3">
        <v>14225000</v>
      </c>
      <c r="AE56" s="3">
        <v>28356</v>
      </c>
      <c r="AF56" s="3">
        <v>2013789</v>
      </c>
      <c r="AG56" s="3">
        <v>14230</v>
      </c>
      <c r="AH56" s="30">
        <f t="shared" si="3"/>
        <v>16281375</v>
      </c>
      <c r="AI56" s="3">
        <v>46100</v>
      </c>
      <c r="AJ56" s="30">
        <f t="shared" si="4"/>
        <v>16235275</v>
      </c>
    </row>
    <row r="57" spans="1:36" ht="17.850000000000001" customHeight="1" x14ac:dyDescent="0.25">
      <c r="A57" s="5">
        <v>55</v>
      </c>
      <c r="B57" s="5" t="s">
        <v>43</v>
      </c>
      <c r="C57" s="5">
        <v>9337</v>
      </c>
      <c r="D57" s="6" t="s">
        <v>197</v>
      </c>
      <c r="E57" s="6"/>
      <c r="F57" s="5" t="s">
        <v>290</v>
      </c>
      <c r="G57" s="3">
        <v>98079</v>
      </c>
      <c r="H57" s="12"/>
      <c r="I57" s="12">
        <v>280</v>
      </c>
      <c r="J57" s="12">
        <v>0</v>
      </c>
      <c r="K57" s="12"/>
      <c r="L57" s="12"/>
      <c r="M57" s="12"/>
      <c r="N57" s="12">
        <v>96012</v>
      </c>
      <c r="O57" s="12">
        <v>17205</v>
      </c>
      <c r="P57" s="12">
        <v>5538</v>
      </c>
      <c r="Q57" s="12">
        <v>138</v>
      </c>
      <c r="R57" s="30">
        <f t="shared" si="6"/>
        <v>217252</v>
      </c>
      <c r="S57" s="12">
        <v>71969</v>
      </c>
      <c r="T57" s="12">
        <v>7218</v>
      </c>
      <c r="U57" s="12">
        <v>3363</v>
      </c>
      <c r="V57" s="12">
        <v>25056</v>
      </c>
      <c r="W57" s="12">
        <v>21172</v>
      </c>
      <c r="X57" s="12">
        <v>42987</v>
      </c>
      <c r="Y57" s="12">
        <v>3107</v>
      </c>
      <c r="Z57" s="12">
        <v>15200</v>
      </c>
      <c r="AA57" s="12">
        <v>2440</v>
      </c>
      <c r="AB57" s="13">
        <f t="shared" si="1"/>
        <v>192512</v>
      </c>
      <c r="AC57" s="14">
        <f t="shared" si="2"/>
        <v>24740</v>
      </c>
      <c r="AD57" s="12">
        <v>7126230</v>
      </c>
      <c r="AE57" s="12">
        <v>6625</v>
      </c>
      <c r="AF57" s="12">
        <v>88070</v>
      </c>
      <c r="AG57" s="12"/>
      <c r="AH57" s="30">
        <f t="shared" si="3"/>
        <v>7220925</v>
      </c>
      <c r="AI57" s="12">
        <v>4904</v>
      </c>
      <c r="AJ57" s="30">
        <f t="shared" si="4"/>
        <v>7216021</v>
      </c>
    </row>
    <row r="58" spans="1:36" ht="17.850000000000001" customHeight="1" x14ac:dyDescent="0.25">
      <c r="A58" s="5">
        <f t="shared" si="5"/>
        <v>56</v>
      </c>
      <c r="B58" s="5" t="s">
        <v>43</v>
      </c>
      <c r="C58" s="5">
        <v>9352</v>
      </c>
      <c r="D58" s="6" t="s">
        <v>198</v>
      </c>
      <c r="E58" s="6"/>
      <c r="F58" s="5" t="s">
        <v>290</v>
      </c>
      <c r="G58" s="3">
        <v>62637</v>
      </c>
      <c r="H58" s="12">
        <v>38482</v>
      </c>
      <c r="I58" s="12">
        <v>1869</v>
      </c>
      <c r="J58" s="12"/>
      <c r="K58" s="12"/>
      <c r="L58" s="12">
        <v>0</v>
      </c>
      <c r="M58" s="12"/>
      <c r="N58" s="12">
        <v>29524</v>
      </c>
      <c r="O58" s="12">
        <v>950</v>
      </c>
      <c r="P58" s="12"/>
      <c r="Q58" s="12">
        <v>144</v>
      </c>
      <c r="R58" s="30">
        <f t="shared" si="6"/>
        <v>133606</v>
      </c>
      <c r="S58" s="12">
        <v>41106</v>
      </c>
      <c r="T58" s="12">
        <v>3198</v>
      </c>
      <c r="U58" s="12"/>
      <c r="V58" s="12">
        <v>7599</v>
      </c>
      <c r="W58" s="12">
        <v>42111</v>
      </c>
      <c r="X58" s="12">
        <v>12715</v>
      </c>
      <c r="Y58" s="12">
        <v>1215</v>
      </c>
      <c r="Z58" s="12">
        <v>8722</v>
      </c>
      <c r="AA58" s="12">
        <v>386</v>
      </c>
      <c r="AB58" s="13">
        <f t="shared" si="1"/>
        <v>117052</v>
      </c>
      <c r="AC58" s="14">
        <f t="shared" si="2"/>
        <v>16554</v>
      </c>
      <c r="AD58" s="12">
        <v>1600000</v>
      </c>
      <c r="AE58" s="12">
        <v>120000</v>
      </c>
      <c r="AF58" s="12">
        <v>35236</v>
      </c>
      <c r="AG58" s="12">
        <v>0</v>
      </c>
      <c r="AH58" s="30">
        <f t="shared" si="3"/>
        <v>1755236</v>
      </c>
      <c r="AI58" s="12"/>
      <c r="AJ58" s="30">
        <f t="shared" si="4"/>
        <v>1755236</v>
      </c>
    </row>
    <row r="59" spans="1:36" ht="17.850000000000001" customHeight="1" x14ac:dyDescent="0.25">
      <c r="A59" s="5">
        <f t="shared" si="5"/>
        <v>57</v>
      </c>
      <c r="B59" s="5" t="s">
        <v>43</v>
      </c>
      <c r="C59" s="5">
        <v>9332</v>
      </c>
      <c r="D59" s="6" t="s">
        <v>199</v>
      </c>
      <c r="E59" s="6"/>
      <c r="F59" s="5" t="s">
        <v>290</v>
      </c>
      <c r="G59" s="3">
        <v>46693</v>
      </c>
      <c r="H59" s="3"/>
      <c r="I59" s="3">
        <v>3358</v>
      </c>
      <c r="J59" s="3">
        <v>0</v>
      </c>
      <c r="K59" s="3">
        <v>0</v>
      </c>
      <c r="L59" s="3"/>
      <c r="M59" s="3"/>
      <c r="N59" s="3"/>
      <c r="O59" s="3">
        <v>36819</v>
      </c>
      <c r="P59" s="3">
        <v>1486</v>
      </c>
      <c r="Q59" s="3"/>
      <c r="R59" s="30">
        <f t="shared" si="6"/>
        <v>88356</v>
      </c>
      <c r="S59" s="3"/>
      <c r="T59" s="3">
        <v>0</v>
      </c>
      <c r="U59" s="3">
        <v>5787</v>
      </c>
      <c r="V59" s="3">
        <v>6532</v>
      </c>
      <c r="W59" s="3">
        <v>9944</v>
      </c>
      <c r="X59" s="3">
        <v>3048</v>
      </c>
      <c r="Y59" s="3">
        <v>2581</v>
      </c>
      <c r="Z59" s="3">
        <v>15235</v>
      </c>
      <c r="AA59" s="3">
        <v>892</v>
      </c>
      <c r="AB59" s="13">
        <f t="shared" si="1"/>
        <v>44019</v>
      </c>
      <c r="AC59" s="14">
        <f t="shared" si="2"/>
        <v>44337</v>
      </c>
      <c r="AD59" s="3">
        <v>336396</v>
      </c>
      <c r="AE59" s="3">
        <v>4543</v>
      </c>
      <c r="AF59" s="3">
        <v>790142</v>
      </c>
      <c r="AG59" s="3">
        <v>3175</v>
      </c>
      <c r="AH59" s="30">
        <f t="shared" si="3"/>
        <v>1134256</v>
      </c>
      <c r="AI59" s="3">
        <v>-363</v>
      </c>
      <c r="AJ59" s="30">
        <f t="shared" si="4"/>
        <v>1134619</v>
      </c>
    </row>
    <row r="60" spans="1:36" ht="17.850000000000001" customHeight="1" x14ac:dyDescent="0.25">
      <c r="A60" s="5">
        <f t="shared" si="5"/>
        <v>58</v>
      </c>
      <c r="B60" s="5" t="s">
        <v>43</v>
      </c>
      <c r="C60" s="5">
        <v>9268</v>
      </c>
      <c r="D60" s="6" t="s">
        <v>200</v>
      </c>
      <c r="E60" s="6"/>
      <c r="F60" s="5" t="s">
        <v>290</v>
      </c>
      <c r="G60" s="3">
        <v>174785</v>
      </c>
      <c r="H60" s="3"/>
      <c r="I60" s="3">
        <v>1345</v>
      </c>
      <c r="J60" s="3"/>
      <c r="K60" s="3"/>
      <c r="L60" s="3"/>
      <c r="M60" s="3"/>
      <c r="N60" s="3">
        <v>9620</v>
      </c>
      <c r="O60" s="3">
        <v>8635</v>
      </c>
      <c r="P60" s="3"/>
      <c r="Q60" s="3">
        <v>1525</v>
      </c>
      <c r="R60" s="30">
        <f t="shared" si="6"/>
        <v>195910</v>
      </c>
      <c r="S60" s="3">
        <v>40290</v>
      </c>
      <c r="T60" s="3"/>
      <c r="U60" s="3"/>
      <c r="V60" s="3">
        <v>20691</v>
      </c>
      <c r="W60" s="3">
        <v>41929</v>
      </c>
      <c r="X60" s="3">
        <v>22050</v>
      </c>
      <c r="Y60" s="3">
        <v>10530</v>
      </c>
      <c r="Z60" s="3">
        <v>8700</v>
      </c>
      <c r="AA60" s="3"/>
      <c r="AB60" s="13">
        <f t="shared" si="1"/>
        <v>144190</v>
      </c>
      <c r="AC60" s="14">
        <f t="shared" si="2"/>
        <v>51720</v>
      </c>
      <c r="AD60" s="3">
        <v>2294017</v>
      </c>
      <c r="AE60" s="3"/>
      <c r="AF60" s="3">
        <v>309019</v>
      </c>
      <c r="AG60" s="3">
        <v>138</v>
      </c>
      <c r="AH60" s="30">
        <f t="shared" si="3"/>
        <v>2603174</v>
      </c>
      <c r="AI60" s="3">
        <v>506</v>
      </c>
      <c r="AJ60" s="30">
        <f t="shared" si="4"/>
        <v>2602668</v>
      </c>
    </row>
    <row r="61" spans="1:36" s="40" customFormat="1" ht="15.75" x14ac:dyDescent="0.25">
      <c r="A61" s="36"/>
      <c r="B61" s="36"/>
      <c r="C61" s="37"/>
      <c r="D61" s="38" t="s">
        <v>301</v>
      </c>
      <c r="E61" s="38"/>
      <c r="F61" s="36"/>
      <c r="G61" s="39">
        <f>SUBTOTAL(109,G4:G60)</f>
        <v>9710524.7300000004</v>
      </c>
      <c r="H61" s="39">
        <f t="shared" ref="H61:Q61" si="8">SUBTOTAL(109,H4:H60)</f>
        <v>87517</v>
      </c>
      <c r="I61" s="39">
        <f t="shared" si="8"/>
        <v>457629.46</v>
      </c>
      <c r="J61" s="39">
        <f t="shared" si="8"/>
        <v>865267</v>
      </c>
      <c r="K61" s="39">
        <f t="shared" si="8"/>
        <v>882911</v>
      </c>
      <c r="L61" s="39">
        <f t="shared" si="8"/>
        <v>175362</v>
      </c>
      <c r="M61" s="39">
        <f t="shared" si="8"/>
        <v>34662</v>
      </c>
      <c r="N61" s="39">
        <f t="shared" si="8"/>
        <v>3533206</v>
      </c>
      <c r="O61" s="39">
        <f t="shared" si="8"/>
        <v>1467426</v>
      </c>
      <c r="P61" s="39">
        <f t="shared" si="8"/>
        <v>1611568</v>
      </c>
      <c r="Q61" s="39">
        <f t="shared" si="8"/>
        <v>1818718</v>
      </c>
      <c r="R61" s="44">
        <f>SUBTOTAL(109,R4:R60)</f>
        <v>20644791.189999998</v>
      </c>
      <c r="S61" s="39">
        <f>SUBTOTAL(109,S4:S60)</f>
        <v>4556189</v>
      </c>
      <c r="T61" s="39">
        <f t="shared" ref="T61:AA61" si="9">SUBTOTAL(109,T4:T60)</f>
        <v>825409</v>
      </c>
      <c r="U61" s="39">
        <f t="shared" si="9"/>
        <v>643559</v>
      </c>
      <c r="V61" s="39">
        <f t="shared" si="9"/>
        <v>2731022</v>
      </c>
      <c r="W61" s="39">
        <f t="shared" si="9"/>
        <v>5544744</v>
      </c>
      <c r="X61" s="39">
        <f t="shared" si="9"/>
        <v>2768770</v>
      </c>
      <c r="Y61" s="39">
        <f t="shared" si="9"/>
        <v>612289</v>
      </c>
      <c r="Z61" s="39">
        <f t="shared" si="9"/>
        <v>423382</v>
      </c>
      <c r="AA61" s="39">
        <f t="shared" si="9"/>
        <v>1474461</v>
      </c>
      <c r="AB61" s="50">
        <f>SUBTOTAL(109,AB4:AB60)</f>
        <v>19579825</v>
      </c>
      <c r="AC61" s="50">
        <f>SUBTOTAL(109,AC4:AC60)</f>
        <v>1064966.19</v>
      </c>
      <c r="AD61" s="39">
        <f>SUBTOTAL(109,AD4:AD60)</f>
        <v>304686974</v>
      </c>
      <c r="AE61" s="39">
        <f t="shared" ref="AE61:AG61" si="10">SUBTOTAL(109,AE4:AE60)</f>
        <v>6317400</v>
      </c>
      <c r="AF61" s="39">
        <f t="shared" si="10"/>
        <v>34273428</v>
      </c>
      <c r="AG61" s="39">
        <f t="shared" si="10"/>
        <v>690780</v>
      </c>
      <c r="AH61" s="44">
        <f>SUBTOTAL(109,AH4:AH60)</f>
        <v>345968582</v>
      </c>
      <c r="AI61" s="39">
        <f>SUBTOTAL(109,AI4:AI60)</f>
        <v>12110075</v>
      </c>
      <c r="AJ61" s="44">
        <f>SUBTOTAL(109,AJ4:AJ60)</f>
        <v>333858507</v>
      </c>
    </row>
    <row r="62" spans="1:36" s="40" customFormat="1" ht="15.75" x14ac:dyDescent="0.25">
      <c r="A62" s="41"/>
      <c r="B62" s="41"/>
      <c r="C62" s="42"/>
      <c r="D62" s="38" t="s">
        <v>288</v>
      </c>
      <c r="E62" s="43"/>
      <c r="F62" s="41"/>
      <c r="G62" s="39">
        <v>9141678.7300000004</v>
      </c>
      <c r="H62" s="39">
        <v>179805</v>
      </c>
      <c r="I62" s="39">
        <v>547484.46</v>
      </c>
      <c r="J62" s="45">
        <v>1841923</v>
      </c>
      <c r="K62" s="39">
        <v>1324114</v>
      </c>
      <c r="L62" s="39">
        <v>17587</v>
      </c>
      <c r="M62" s="39">
        <v>5554189</v>
      </c>
      <c r="N62" s="39">
        <v>3305234</v>
      </c>
      <c r="O62" s="39">
        <v>1008176</v>
      </c>
      <c r="P62" s="39">
        <v>1600749</v>
      </c>
      <c r="Q62" s="39">
        <v>1927679</v>
      </c>
      <c r="R62" s="44">
        <v>26448619.190000001</v>
      </c>
      <c r="S62" s="46">
        <v>4188896</v>
      </c>
      <c r="T62" s="39">
        <v>734000</v>
      </c>
      <c r="U62" s="39">
        <v>622256</v>
      </c>
      <c r="V62" s="39">
        <v>2305644</v>
      </c>
      <c r="W62" s="39">
        <v>6018534</v>
      </c>
      <c r="X62" s="39">
        <v>2133243</v>
      </c>
      <c r="Y62" s="39">
        <v>513143</v>
      </c>
      <c r="Z62" s="39">
        <v>413974</v>
      </c>
      <c r="AA62" s="39">
        <v>2121782</v>
      </c>
      <c r="AB62" s="50">
        <v>19051472</v>
      </c>
      <c r="AC62" s="50">
        <v>7397147.1899999995</v>
      </c>
      <c r="AD62" s="39">
        <v>280231843</v>
      </c>
      <c r="AE62" s="39">
        <v>9981964</v>
      </c>
      <c r="AF62" s="39">
        <v>27769104</v>
      </c>
      <c r="AG62" s="39">
        <v>793817</v>
      </c>
      <c r="AH62" s="44">
        <v>318776728</v>
      </c>
      <c r="AI62" s="39">
        <v>11481711</v>
      </c>
      <c r="AJ62" s="44">
        <v>307295017</v>
      </c>
    </row>
    <row r="63" spans="1:36" s="40" customFormat="1" ht="15.75" x14ac:dyDescent="0.25">
      <c r="A63" s="41"/>
      <c r="B63" s="41"/>
      <c r="C63" s="42"/>
      <c r="D63" s="38" t="s">
        <v>298</v>
      </c>
      <c r="E63" s="43"/>
      <c r="F63" s="41"/>
      <c r="G63" s="47">
        <f>G61/G62</f>
        <v>1.062225551433265</v>
      </c>
      <c r="H63" s="47">
        <f t="shared" ref="H63:AJ63" si="11">H61/H62</f>
        <v>0.48673284947582102</v>
      </c>
      <c r="I63" s="47">
        <f t="shared" si="11"/>
        <v>0.83587662013274322</v>
      </c>
      <c r="J63" s="47">
        <f t="shared" si="11"/>
        <v>0.46976285110723953</v>
      </c>
      <c r="K63" s="47">
        <f t="shared" si="11"/>
        <v>0.66679379570037023</v>
      </c>
      <c r="L63" s="47">
        <f t="shared" si="11"/>
        <v>9.971115028145789</v>
      </c>
      <c r="M63" s="47">
        <f t="shared" si="11"/>
        <v>6.240695086177298E-3</v>
      </c>
      <c r="N63" s="47">
        <f t="shared" si="11"/>
        <v>1.0689730288385029</v>
      </c>
      <c r="O63" s="47">
        <f t="shared" si="11"/>
        <v>1.4555256225103554</v>
      </c>
      <c r="P63" s="47">
        <f t="shared" si="11"/>
        <v>1.0067587110783764</v>
      </c>
      <c r="Q63" s="47">
        <f t="shared" si="11"/>
        <v>0.94347554753670082</v>
      </c>
      <c r="R63" s="48">
        <f t="shared" si="11"/>
        <v>0.78056215493493963</v>
      </c>
      <c r="S63" s="47">
        <f t="shared" si="11"/>
        <v>1.0876825301941131</v>
      </c>
      <c r="T63" s="47">
        <f t="shared" si="11"/>
        <v>1.1245354223433242</v>
      </c>
      <c r="U63" s="47">
        <f t="shared" si="11"/>
        <v>1.0342351058085417</v>
      </c>
      <c r="V63" s="47">
        <f t="shared" si="11"/>
        <v>1.1844942237396581</v>
      </c>
      <c r="W63" s="47">
        <f t="shared" si="11"/>
        <v>0.92127817172753368</v>
      </c>
      <c r="X63" s="47">
        <f t="shared" si="11"/>
        <v>1.2979158961262265</v>
      </c>
      <c r="Y63" s="47">
        <f t="shared" si="11"/>
        <v>1.1932131978805129</v>
      </c>
      <c r="Z63" s="47">
        <f t="shared" si="11"/>
        <v>1.0227260649219516</v>
      </c>
      <c r="AA63" s="47">
        <f t="shared" si="11"/>
        <v>0.69491634861639884</v>
      </c>
      <c r="AB63" s="51">
        <f t="shared" si="11"/>
        <v>1.0277329226843994</v>
      </c>
      <c r="AC63" s="51">
        <f t="shared" si="11"/>
        <v>0.14396985251823818</v>
      </c>
      <c r="AD63" s="47">
        <f t="shared" si="11"/>
        <v>1.0872674951504351</v>
      </c>
      <c r="AE63" s="47">
        <f t="shared" si="11"/>
        <v>0.63288146501029252</v>
      </c>
      <c r="AF63" s="47">
        <f t="shared" si="11"/>
        <v>1.2342288033492186</v>
      </c>
      <c r="AG63" s="47">
        <f t="shared" si="11"/>
        <v>0.87020056259818068</v>
      </c>
      <c r="AH63" s="48">
        <f t="shared" si="11"/>
        <v>1.085300624580098</v>
      </c>
      <c r="AI63" s="47">
        <f t="shared" si="11"/>
        <v>1.0547273834013067</v>
      </c>
      <c r="AJ63" s="48">
        <f t="shared" si="11"/>
        <v>1.0864429571925014</v>
      </c>
    </row>
    <row r="67" spans="1:6" x14ac:dyDescent="0.25">
      <c r="A67" s="21" t="s">
        <v>78</v>
      </c>
      <c r="B67" s="22"/>
      <c r="F67">
        <f>COUNTIF(F4:F63,"Y")</f>
        <v>38</v>
      </c>
    </row>
    <row r="68" spans="1:6" x14ac:dyDescent="0.25">
      <c r="A68" s="23" t="s">
        <v>79</v>
      </c>
      <c r="B68" s="24">
        <f>COUNT(tblNorthern[[#All],[Ref]])</f>
        <v>57</v>
      </c>
    </row>
    <row r="69" spans="1:6" x14ac:dyDescent="0.25">
      <c r="A69" s="25" t="s">
        <v>80</v>
      </c>
      <c r="B69" s="26">
        <f>COUNTIF(tblNorthern[[#All],[2025 Statistics Returned (Y/N)]],"Y")</f>
        <v>38</v>
      </c>
    </row>
  </sheetData>
  <mergeCells count="3">
    <mergeCell ref="G1:R1"/>
    <mergeCell ref="S1:AB1"/>
    <mergeCell ref="AD1:AJ1"/>
  </mergeCells>
  <phoneticPr fontId="9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A7B4-6797-4BAB-B726-EDE2EDBBA1AB}">
  <sheetPr>
    <tabColor rgb="FFFF0000"/>
  </sheetPr>
  <dimension ref="A1:AJ23"/>
  <sheetViews>
    <sheetView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16" sqref="A16"/>
    </sheetView>
  </sheetViews>
  <sheetFormatPr defaultColWidth="15.5703125" defaultRowHeight="15" x14ac:dyDescent="0.25"/>
  <cols>
    <col min="1" max="1" width="12.42578125" customWidth="1"/>
    <col min="2" max="2" width="13.5703125" customWidth="1"/>
    <col min="3" max="3" width="12.42578125" customWidth="1"/>
    <col min="4" max="4" width="54.42578125" bestFit="1" customWidth="1"/>
    <col min="5" max="5" width="17" bestFit="1" customWidth="1"/>
  </cols>
  <sheetData>
    <row r="1" spans="1:36" s="28" customFormat="1" ht="23.25" x14ac:dyDescent="0.35">
      <c r="A1" s="4" t="s">
        <v>306</v>
      </c>
      <c r="G1" s="128" t="s">
        <v>2</v>
      </c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 t="s">
        <v>3</v>
      </c>
      <c r="T1" s="129"/>
      <c r="U1" s="129"/>
      <c r="V1" s="129"/>
      <c r="W1" s="129"/>
      <c r="X1" s="129"/>
      <c r="Y1" s="129"/>
      <c r="Z1" s="129"/>
      <c r="AA1" s="129"/>
      <c r="AB1" s="129"/>
      <c r="AC1" s="29" t="s">
        <v>4</v>
      </c>
      <c r="AD1" s="128" t="s">
        <v>5</v>
      </c>
      <c r="AE1" s="128"/>
      <c r="AF1" s="128"/>
      <c r="AG1" s="128"/>
      <c r="AH1" s="128"/>
      <c r="AI1" s="128"/>
      <c r="AJ1" s="128"/>
    </row>
    <row r="2" spans="1:36" ht="17.850000000000001" customHeight="1" x14ac:dyDescent="0.25"/>
    <row r="3" spans="1:36" ht="62.1" customHeight="1" x14ac:dyDescent="0.25">
      <c r="A3" s="1" t="s">
        <v>6</v>
      </c>
      <c r="B3" s="1" t="s">
        <v>7</v>
      </c>
      <c r="C3" s="1" t="s">
        <v>47</v>
      </c>
      <c r="D3" s="1" t="s">
        <v>48</v>
      </c>
      <c r="E3" s="1" t="s">
        <v>49</v>
      </c>
      <c r="F3" s="8" t="s">
        <v>302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56" t="s">
        <v>296</v>
      </c>
      <c r="N3" s="2" t="s">
        <v>17</v>
      </c>
      <c r="O3" s="2" t="s">
        <v>18</v>
      </c>
      <c r="P3" s="2" t="s">
        <v>19</v>
      </c>
      <c r="Q3" s="2" t="s">
        <v>20</v>
      </c>
      <c r="R3" s="9" t="s">
        <v>21</v>
      </c>
      <c r="S3" s="2" t="s">
        <v>22</v>
      </c>
      <c r="T3" s="2" t="s">
        <v>23</v>
      </c>
      <c r="U3" s="2" t="s">
        <v>24</v>
      </c>
      <c r="V3" s="2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30</v>
      </c>
      <c r="AB3" s="10" t="s">
        <v>31</v>
      </c>
      <c r="AC3" s="10" t="s">
        <v>32</v>
      </c>
      <c r="AD3" s="2" t="s">
        <v>33</v>
      </c>
      <c r="AE3" s="2" t="s">
        <v>34</v>
      </c>
      <c r="AF3" s="2" t="s">
        <v>35</v>
      </c>
      <c r="AG3" s="2" t="s">
        <v>36</v>
      </c>
      <c r="AH3" s="9" t="s">
        <v>37</v>
      </c>
      <c r="AI3" s="2" t="s">
        <v>38</v>
      </c>
      <c r="AJ3" s="9" t="s">
        <v>39</v>
      </c>
    </row>
    <row r="4" spans="1:36" ht="17.850000000000001" customHeight="1" x14ac:dyDescent="0.25">
      <c r="A4" s="5">
        <v>1</v>
      </c>
      <c r="B4" s="5" t="s">
        <v>44</v>
      </c>
      <c r="C4" s="5">
        <v>19705</v>
      </c>
      <c r="D4" s="6" t="s">
        <v>201</v>
      </c>
      <c r="E4" s="6"/>
      <c r="F4" s="12" t="s">
        <v>290</v>
      </c>
      <c r="G4" s="12">
        <v>252358</v>
      </c>
      <c r="H4" s="12"/>
      <c r="I4" s="12"/>
      <c r="J4" s="12"/>
      <c r="K4" s="12"/>
      <c r="L4" s="12"/>
      <c r="M4" s="12"/>
      <c r="N4" s="12"/>
      <c r="O4" s="12">
        <v>1213</v>
      </c>
      <c r="P4" s="12"/>
      <c r="Q4" s="12">
        <v>1109</v>
      </c>
      <c r="R4" s="32">
        <f>SUM(G4:Q4)</f>
        <v>254680</v>
      </c>
      <c r="S4" s="12">
        <v>74504</v>
      </c>
      <c r="T4" s="12">
        <v>26000</v>
      </c>
      <c r="U4" s="12">
        <v>70595</v>
      </c>
      <c r="V4" s="12">
        <v>9571</v>
      </c>
      <c r="W4" s="12">
        <v>13322</v>
      </c>
      <c r="X4" s="12">
        <v>10335</v>
      </c>
      <c r="Y4" s="12"/>
      <c r="Z4" s="12"/>
      <c r="AA4" s="12">
        <v>61350</v>
      </c>
      <c r="AB4" s="13">
        <f>SUM(S4:AA4)</f>
        <v>265677</v>
      </c>
      <c r="AC4" s="14">
        <f t="shared" ref="AC4:AC16" si="0">R4-AB4</f>
        <v>-10997</v>
      </c>
      <c r="AD4" s="12"/>
      <c r="AE4" s="12">
        <v>1358</v>
      </c>
      <c r="AF4" s="12">
        <v>117954</v>
      </c>
      <c r="AG4" s="12">
        <v>820</v>
      </c>
      <c r="AH4" s="32">
        <f>SUM(AD4:AG4)</f>
        <v>120132</v>
      </c>
      <c r="AI4" s="12">
        <v>3543</v>
      </c>
      <c r="AJ4" s="32">
        <f>+AH4-AI4</f>
        <v>116589</v>
      </c>
    </row>
    <row r="5" spans="1:36" ht="17.850000000000001" customHeight="1" x14ac:dyDescent="0.25">
      <c r="A5" s="5">
        <v>2</v>
      </c>
      <c r="B5" s="5" t="s">
        <v>44</v>
      </c>
      <c r="C5" s="5">
        <v>9298</v>
      </c>
      <c r="D5" s="6" t="s">
        <v>202</v>
      </c>
      <c r="E5" s="6"/>
      <c r="F5" s="12" t="s">
        <v>290</v>
      </c>
      <c r="G5" s="12">
        <v>45018</v>
      </c>
      <c r="H5" s="12">
        <v>0</v>
      </c>
      <c r="I5" s="12">
        <v>83814</v>
      </c>
      <c r="J5" s="12"/>
      <c r="K5" s="12">
        <v>40436</v>
      </c>
      <c r="L5" s="12">
        <v>0</v>
      </c>
      <c r="M5" s="12"/>
      <c r="N5" s="12">
        <v>24602</v>
      </c>
      <c r="O5" s="12">
        <v>6551</v>
      </c>
      <c r="P5" s="12">
        <v>3100</v>
      </c>
      <c r="Q5" s="12">
        <v>0</v>
      </c>
      <c r="R5" s="32">
        <f t="shared" ref="R5:R15" si="1">SUM(G5:Q5)</f>
        <v>203521</v>
      </c>
      <c r="S5" s="12"/>
      <c r="T5" s="12"/>
      <c r="U5" s="12"/>
      <c r="V5" s="12"/>
      <c r="W5" s="12">
        <v>37435</v>
      </c>
      <c r="X5" s="12">
        <v>91551</v>
      </c>
      <c r="Y5" s="12">
        <v>45586</v>
      </c>
      <c r="Z5" s="12">
        <v>0</v>
      </c>
      <c r="AA5" s="12">
        <v>0</v>
      </c>
      <c r="AB5" s="13">
        <f t="shared" ref="AB5:AB16" si="2">SUM(S5:AA5)</f>
        <v>174572</v>
      </c>
      <c r="AC5" s="14">
        <f t="shared" si="0"/>
        <v>28949</v>
      </c>
      <c r="AD5" s="12">
        <v>4345467</v>
      </c>
      <c r="AE5" s="12"/>
      <c r="AF5" s="12">
        <v>173923</v>
      </c>
      <c r="AG5" s="12">
        <v>0</v>
      </c>
      <c r="AH5" s="32">
        <f t="shared" ref="AH5:AH16" si="3">SUM(AD5:AG5)</f>
        <v>4519390</v>
      </c>
      <c r="AI5" s="12">
        <v>0</v>
      </c>
      <c r="AJ5" s="32">
        <f t="shared" ref="AJ5:AJ16" si="4">+AH5-AI5</f>
        <v>4519390</v>
      </c>
    </row>
    <row r="6" spans="1:36" ht="17.850000000000001" customHeight="1" x14ac:dyDescent="0.25">
      <c r="A6" s="5">
        <v>3</v>
      </c>
      <c r="B6" s="5" t="s">
        <v>44</v>
      </c>
      <c r="C6" s="5">
        <v>9797</v>
      </c>
      <c r="D6" s="6" t="s">
        <v>203</v>
      </c>
      <c r="E6" s="6"/>
      <c r="F6" s="12" t="s">
        <v>51</v>
      </c>
      <c r="G6" s="12">
        <v>76496</v>
      </c>
      <c r="H6" s="12">
        <v>0</v>
      </c>
      <c r="I6" s="12">
        <v>0</v>
      </c>
      <c r="J6" s="12">
        <v>0</v>
      </c>
      <c r="K6" s="12">
        <v>19449</v>
      </c>
      <c r="L6" s="12">
        <v>0</v>
      </c>
      <c r="M6" s="12"/>
      <c r="N6" s="12"/>
      <c r="O6" s="12"/>
      <c r="P6" s="12">
        <v>9962</v>
      </c>
      <c r="Q6" s="12">
        <v>24485</v>
      </c>
      <c r="R6" s="32">
        <f t="shared" si="1"/>
        <v>130392</v>
      </c>
      <c r="S6" s="12">
        <v>35047</v>
      </c>
      <c r="T6" s="12">
        <v>37238</v>
      </c>
      <c r="U6" s="12"/>
      <c r="V6" s="12"/>
      <c r="W6" s="12">
        <v>26295</v>
      </c>
      <c r="X6" s="12">
        <v>14258</v>
      </c>
      <c r="Y6" s="12"/>
      <c r="Z6" s="12">
        <v>0</v>
      </c>
      <c r="AA6" s="12">
        <v>8299</v>
      </c>
      <c r="AB6" s="13">
        <f t="shared" si="2"/>
        <v>121137</v>
      </c>
      <c r="AC6" s="14">
        <f t="shared" si="0"/>
        <v>9255</v>
      </c>
      <c r="AD6" s="12">
        <v>3300000</v>
      </c>
      <c r="AE6" s="12"/>
      <c r="AF6" s="12">
        <v>271777</v>
      </c>
      <c r="AG6" s="12">
        <v>0</v>
      </c>
      <c r="AH6" s="32">
        <f t="shared" si="3"/>
        <v>3571777</v>
      </c>
      <c r="AI6" s="12"/>
      <c r="AJ6" s="32">
        <f t="shared" si="4"/>
        <v>3571777</v>
      </c>
    </row>
    <row r="7" spans="1:36" ht="17.850000000000001" customHeight="1" x14ac:dyDescent="0.25">
      <c r="A7" s="5">
        <f t="shared" ref="A7:A16" si="5">A6+1</f>
        <v>4</v>
      </c>
      <c r="B7" s="5" t="s">
        <v>44</v>
      </c>
      <c r="C7" s="5">
        <v>9301</v>
      </c>
      <c r="D7" s="6" t="s">
        <v>204</v>
      </c>
      <c r="E7" s="6"/>
      <c r="F7" s="12" t="s">
        <v>51</v>
      </c>
      <c r="G7" s="12">
        <v>99903</v>
      </c>
      <c r="H7" s="12">
        <v>9310</v>
      </c>
      <c r="I7" s="12"/>
      <c r="J7" s="12">
        <v>0</v>
      </c>
      <c r="K7" s="12">
        <v>0</v>
      </c>
      <c r="L7" s="12">
        <v>0</v>
      </c>
      <c r="M7" s="12"/>
      <c r="N7" s="12"/>
      <c r="O7" s="12">
        <v>6302</v>
      </c>
      <c r="P7" s="12">
        <v>2096</v>
      </c>
      <c r="Q7" s="12"/>
      <c r="R7" s="32">
        <f t="shared" si="1"/>
        <v>117611</v>
      </c>
      <c r="S7" s="12">
        <v>21247</v>
      </c>
      <c r="T7" s="12"/>
      <c r="U7" s="12">
        <v>5085</v>
      </c>
      <c r="V7" s="12"/>
      <c r="W7" s="12">
        <v>33896</v>
      </c>
      <c r="X7" s="12">
        <v>18738</v>
      </c>
      <c r="Y7" s="12"/>
      <c r="Z7" s="12">
        <v>0</v>
      </c>
      <c r="AA7" s="12">
        <v>22191</v>
      </c>
      <c r="AB7" s="13">
        <f t="shared" si="2"/>
        <v>101157</v>
      </c>
      <c r="AC7" s="14">
        <f t="shared" si="0"/>
        <v>16454</v>
      </c>
      <c r="AD7" s="12">
        <v>2853700</v>
      </c>
      <c r="AE7" s="12">
        <v>150427</v>
      </c>
      <c r="AF7" s="12">
        <v>205556</v>
      </c>
      <c r="AG7" s="12">
        <v>61474</v>
      </c>
      <c r="AH7" s="32">
        <f t="shared" si="3"/>
        <v>3271157</v>
      </c>
      <c r="AI7" s="12"/>
      <c r="AJ7" s="32">
        <f t="shared" si="4"/>
        <v>3271157</v>
      </c>
    </row>
    <row r="8" spans="1:36" ht="17.850000000000001" customHeight="1" x14ac:dyDescent="0.25">
      <c r="A8" s="5">
        <f t="shared" si="5"/>
        <v>5</v>
      </c>
      <c r="B8" s="5" t="s">
        <v>44</v>
      </c>
      <c r="C8" s="5">
        <v>9334</v>
      </c>
      <c r="D8" s="6" t="s">
        <v>205</v>
      </c>
      <c r="E8" s="6"/>
      <c r="F8" s="12" t="s">
        <v>51</v>
      </c>
      <c r="G8" s="12">
        <v>56135</v>
      </c>
      <c r="H8" s="12">
        <v>0</v>
      </c>
      <c r="I8" s="12"/>
      <c r="J8" s="12">
        <v>0</v>
      </c>
      <c r="K8" s="12">
        <v>2000</v>
      </c>
      <c r="L8" s="12">
        <v>0</v>
      </c>
      <c r="M8" s="12"/>
      <c r="N8" s="12"/>
      <c r="O8" s="12">
        <v>0</v>
      </c>
      <c r="P8" s="12">
        <v>0</v>
      </c>
      <c r="Q8" s="12">
        <v>0</v>
      </c>
      <c r="R8" s="32">
        <f t="shared" si="1"/>
        <v>58135</v>
      </c>
      <c r="S8" s="12">
        <v>46874</v>
      </c>
      <c r="T8" s="12">
        <v>3923</v>
      </c>
      <c r="U8" s="12">
        <v>441</v>
      </c>
      <c r="V8" s="12"/>
      <c r="W8" s="12"/>
      <c r="X8" s="12">
        <v>7473</v>
      </c>
      <c r="Y8" s="12"/>
      <c r="Z8" s="12">
        <v>0</v>
      </c>
      <c r="AA8" s="12"/>
      <c r="AB8" s="13">
        <f t="shared" si="2"/>
        <v>58711</v>
      </c>
      <c r="AC8" s="14">
        <f t="shared" si="0"/>
        <v>-576</v>
      </c>
      <c r="AD8" s="12">
        <v>1646000</v>
      </c>
      <c r="AE8" s="12">
        <v>0</v>
      </c>
      <c r="AF8" s="12">
        <v>0</v>
      </c>
      <c r="AG8" s="12">
        <v>0</v>
      </c>
      <c r="AH8" s="32">
        <f t="shared" si="3"/>
        <v>1646000</v>
      </c>
      <c r="AI8" s="12">
        <v>0</v>
      </c>
      <c r="AJ8" s="32">
        <f t="shared" si="4"/>
        <v>1646000</v>
      </c>
    </row>
    <row r="9" spans="1:36" ht="17.850000000000001" customHeight="1" x14ac:dyDescent="0.25">
      <c r="A9" s="5">
        <f t="shared" si="5"/>
        <v>6</v>
      </c>
      <c r="B9" s="5" t="s">
        <v>44</v>
      </c>
      <c r="C9" s="5">
        <v>9556</v>
      </c>
      <c r="D9" s="6" t="s">
        <v>206</v>
      </c>
      <c r="E9" s="6"/>
      <c r="F9" s="12" t="s">
        <v>51</v>
      </c>
      <c r="G9" s="3">
        <v>233196</v>
      </c>
      <c r="H9" s="12">
        <v>0</v>
      </c>
      <c r="I9" s="12">
        <v>9360</v>
      </c>
      <c r="J9" s="12"/>
      <c r="K9" s="12">
        <v>3048</v>
      </c>
      <c r="L9" s="12">
        <v>49980</v>
      </c>
      <c r="M9" s="12"/>
      <c r="N9" s="12">
        <v>29326</v>
      </c>
      <c r="O9" s="12">
        <v>64219</v>
      </c>
      <c r="P9" s="12"/>
      <c r="Q9" s="12"/>
      <c r="R9" s="32">
        <f t="shared" si="1"/>
        <v>389129</v>
      </c>
      <c r="S9" s="12">
        <v>86608</v>
      </c>
      <c r="T9" s="12">
        <v>18536</v>
      </c>
      <c r="U9" s="12">
        <v>7206</v>
      </c>
      <c r="V9" s="12">
        <v>316</v>
      </c>
      <c r="W9" s="12">
        <v>79240</v>
      </c>
      <c r="X9" s="12">
        <v>58688</v>
      </c>
      <c r="Y9" s="12">
        <v>30078</v>
      </c>
      <c r="Z9" s="12"/>
      <c r="AA9" s="12">
        <v>18511</v>
      </c>
      <c r="AB9" s="13">
        <f t="shared" si="2"/>
        <v>299183</v>
      </c>
      <c r="AC9" s="14">
        <f t="shared" si="0"/>
        <v>89946</v>
      </c>
      <c r="AD9" s="12">
        <v>11465504</v>
      </c>
      <c r="AE9" s="12">
        <v>259708</v>
      </c>
      <c r="AF9" s="12">
        <v>1717437</v>
      </c>
      <c r="AG9" s="12">
        <v>68179</v>
      </c>
      <c r="AH9" s="32">
        <f t="shared" si="3"/>
        <v>13510828</v>
      </c>
      <c r="AI9" s="12">
        <v>767600</v>
      </c>
      <c r="AJ9" s="32">
        <f t="shared" si="4"/>
        <v>12743228</v>
      </c>
    </row>
    <row r="10" spans="1:36" ht="17.850000000000001" customHeight="1" x14ac:dyDescent="0.25">
      <c r="A10" s="5">
        <f t="shared" si="5"/>
        <v>7</v>
      </c>
      <c r="B10" s="5" t="s">
        <v>44</v>
      </c>
      <c r="C10" s="5">
        <v>9969</v>
      </c>
      <c r="D10" s="6" t="s">
        <v>207</v>
      </c>
      <c r="E10" s="6"/>
      <c r="F10" s="12" t="s">
        <v>310</v>
      </c>
      <c r="G10" s="3">
        <v>138514</v>
      </c>
      <c r="H10" s="12"/>
      <c r="I10" s="12">
        <v>0</v>
      </c>
      <c r="J10" s="12">
        <v>0</v>
      </c>
      <c r="K10" s="12">
        <v>0</v>
      </c>
      <c r="L10" s="12">
        <v>0</v>
      </c>
      <c r="M10" s="12"/>
      <c r="N10" s="12">
        <v>0</v>
      </c>
      <c r="O10" s="12">
        <v>0</v>
      </c>
      <c r="P10" s="12">
        <v>0</v>
      </c>
      <c r="Q10" s="12"/>
      <c r="R10" s="32">
        <f t="shared" si="1"/>
        <v>138514</v>
      </c>
      <c r="S10" s="12"/>
      <c r="T10" s="12"/>
      <c r="U10" s="12"/>
      <c r="V10" s="12"/>
      <c r="W10" s="12"/>
      <c r="X10" s="12">
        <v>42583</v>
      </c>
      <c r="Y10" s="12">
        <v>34089</v>
      </c>
      <c r="Z10" s="12"/>
      <c r="AA10" s="12">
        <v>0</v>
      </c>
      <c r="AB10" s="13">
        <f t="shared" si="2"/>
        <v>76672</v>
      </c>
      <c r="AC10" s="14">
        <f t="shared" si="0"/>
        <v>61842</v>
      </c>
      <c r="AD10" s="12"/>
      <c r="AE10" s="12">
        <v>2621</v>
      </c>
      <c r="AF10" s="12">
        <v>3963679</v>
      </c>
      <c r="AG10" s="12">
        <v>0</v>
      </c>
      <c r="AH10" s="32">
        <f t="shared" si="3"/>
        <v>3966300</v>
      </c>
      <c r="AI10" s="12">
        <v>883</v>
      </c>
      <c r="AJ10" s="32">
        <f t="shared" si="4"/>
        <v>3965417</v>
      </c>
    </row>
    <row r="11" spans="1:36" ht="17.850000000000001" customHeight="1" x14ac:dyDescent="0.25">
      <c r="A11" s="5">
        <f t="shared" si="5"/>
        <v>8</v>
      </c>
      <c r="B11" s="5" t="s">
        <v>44</v>
      </c>
      <c r="C11" s="5">
        <v>19560</v>
      </c>
      <c r="D11" s="6" t="s">
        <v>208</v>
      </c>
      <c r="E11" s="6"/>
      <c r="F11" s="12" t="s">
        <v>51</v>
      </c>
      <c r="G11" s="12">
        <v>69310</v>
      </c>
      <c r="H11" s="12"/>
      <c r="I11" s="12"/>
      <c r="J11" s="12"/>
      <c r="K11" s="12">
        <v>52200</v>
      </c>
      <c r="L11" s="12"/>
      <c r="M11" s="12"/>
      <c r="N11" s="12"/>
      <c r="O11" s="12"/>
      <c r="P11" s="12"/>
      <c r="Q11" s="12"/>
      <c r="R11" s="32">
        <f t="shared" si="1"/>
        <v>121510</v>
      </c>
      <c r="S11" s="12">
        <v>12800</v>
      </c>
      <c r="T11" s="12"/>
      <c r="U11" s="12">
        <v>7200</v>
      </c>
      <c r="V11" s="12"/>
      <c r="W11" s="12"/>
      <c r="X11" s="12">
        <v>2500</v>
      </c>
      <c r="Y11" s="12"/>
      <c r="Z11" s="12"/>
      <c r="AA11" s="12"/>
      <c r="AB11" s="13">
        <f>SUM(S11:AA11)</f>
        <v>22500</v>
      </c>
      <c r="AC11" s="14">
        <f t="shared" si="0"/>
        <v>99010</v>
      </c>
      <c r="AD11" s="12"/>
      <c r="AE11" s="12"/>
      <c r="AF11" s="12"/>
      <c r="AG11" s="12"/>
      <c r="AH11" s="32">
        <f>SUM(AD11:AG11)</f>
        <v>0</v>
      </c>
      <c r="AI11" s="12"/>
      <c r="AJ11" s="32">
        <f>+AH11-AI11</f>
        <v>0</v>
      </c>
    </row>
    <row r="12" spans="1:36" ht="17.850000000000001" customHeight="1" x14ac:dyDescent="0.25">
      <c r="A12" s="5">
        <f t="shared" si="5"/>
        <v>9</v>
      </c>
      <c r="B12" s="5" t="s">
        <v>44</v>
      </c>
      <c r="C12" s="5">
        <v>9345</v>
      </c>
      <c r="D12" s="6" t="s">
        <v>209</v>
      </c>
      <c r="E12" s="6"/>
      <c r="F12" s="12" t="s">
        <v>290</v>
      </c>
      <c r="G12" s="3">
        <v>521914</v>
      </c>
      <c r="H12" s="12">
        <v>0</v>
      </c>
      <c r="I12" s="12"/>
      <c r="J12" s="12">
        <v>0</v>
      </c>
      <c r="K12" s="12"/>
      <c r="L12" s="12">
        <v>0</v>
      </c>
      <c r="M12" s="12"/>
      <c r="N12" s="12"/>
      <c r="O12" s="12">
        <v>10376</v>
      </c>
      <c r="P12" s="12">
        <v>43181</v>
      </c>
      <c r="Q12" s="12"/>
      <c r="R12" s="32">
        <f t="shared" si="1"/>
        <v>575471</v>
      </c>
      <c r="S12" s="12">
        <v>239333</v>
      </c>
      <c r="T12" s="12">
        <v>36400</v>
      </c>
      <c r="U12" s="12">
        <v>4260</v>
      </c>
      <c r="V12" s="12">
        <v>152589</v>
      </c>
      <c r="W12" s="12"/>
      <c r="X12" s="12"/>
      <c r="Y12" s="12">
        <v>167244</v>
      </c>
      <c r="Z12" s="12">
        <v>0</v>
      </c>
      <c r="AA12" s="12">
        <v>24894</v>
      </c>
      <c r="AB12" s="13">
        <f t="shared" si="2"/>
        <v>624720</v>
      </c>
      <c r="AC12" s="14">
        <f t="shared" si="0"/>
        <v>-49249</v>
      </c>
      <c r="AD12" s="12">
        <v>1300418</v>
      </c>
      <c r="AE12" s="12"/>
      <c r="AF12" s="12">
        <v>692088</v>
      </c>
      <c r="AG12" s="12"/>
      <c r="AH12" s="32">
        <f t="shared" si="3"/>
        <v>1992506</v>
      </c>
      <c r="AI12" s="12">
        <v>7336</v>
      </c>
      <c r="AJ12" s="32">
        <f t="shared" si="4"/>
        <v>1985170</v>
      </c>
    </row>
    <row r="13" spans="1:36" ht="17.850000000000001" customHeight="1" x14ac:dyDescent="0.25">
      <c r="A13" s="5">
        <f t="shared" si="5"/>
        <v>10</v>
      </c>
      <c r="B13" s="5" t="s">
        <v>44</v>
      </c>
      <c r="C13" s="5">
        <v>9322</v>
      </c>
      <c r="D13" s="6" t="s">
        <v>210</v>
      </c>
      <c r="E13" s="6"/>
      <c r="F13" s="12" t="s">
        <v>51</v>
      </c>
      <c r="G13" s="3">
        <v>62289</v>
      </c>
      <c r="H13" s="12">
        <v>0</v>
      </c>
      <c r="I13" s="12">
        <v>49870</v>
      </c>
      <c r="J13" s="12"/>
      <c r="K13" s="12"/>
      <c r="L13" s="12">
        <v>0</v>
      </c>
      <c r="M13" s="12"/>
      <c r="N13" s="12">
        <v>9020</v>
      </c>
      <c r="O13" s="12">
        <v>9944</v>
      </c>
      <c r="P13" s="12">
        <v>1970</v>
      </c>
      <c r="Q13" s="12"/>
      <c r="R13" s="32">
        <f t="shared" si="1"/>
        <v>133093</v>
      </c>
      <c r="S13" s="12">
        <v>33982</v>
      </c>
      <c r="T13" s="12">
        <v>38648</v>
      </c>
      <c r="U13" s="12">
        <v>5041</v>
      </c>
      <c r="V13" s="12"/>
      <c r="W13" s="12">
        <v>11957</v>
      </c>
      <c r="X13" s="12">
        <v>3289</v>
      </c>
      <c r="Y13" s="12">
        <v>36313</v>
      </c>
      <c r="Z13" s="12"/>
      <c r="AA13" s="12">
        <v>3484</v>
      </c>
      <c r="AB13" s="13">
        <f t="shared" si="2"/>
        <v>132714</v>
      </c>
      <c r="AC13" s="14">
        <f t="shared" si="0"/>
        <v>379</v>
      </c>
      <c r="AD13" s="12">
        <v>6500000</v>
      </c>
      <c r="AE13" s="12">
        <v>2000000</v>
      </c>
      <c r="AF13" s="12">
        <v>276312</v>
      </c>
      <c r="AG13" s="12">
        <v>0</v>
      </c>
      <c r="AH13" s="32">
        <f t="shared" si="3"/>
        <v>8776312</v>
      </c>
      <c r="AI13" s="12">
        <v>21204</v>
      </c>
      <c r="AJ13" s="32">
        <f t="shared" si="4"/>
        <v>8755108</v>
      </c>
    </row>
    <row r="14" spans="1:36" ht="17.850000000000001" customHeight="1" x14ac:dyDescent="0.25">
      <c r="A14" s="5">
        <f t="shared" si="5"/>
        <v>11</v>
      </c>
      <c r="B14" s="5" t="s">
        <v>44</v>
      </c>
      <c r="C14" s="5">
        <v>9336</v>
      </c>
      <c r="D14" s="6" t="s">
        <v>211</v>
      </c>
      <c r="E14" s="6"/>
      <c r="F14" s="12" t="s">
        <v>290</v>
      </c>
      <c r="G14" s="3">
        <v>287694</v>
      </c>
      <c r="H14" s="3"/>
      <c r="I14" s="3"/>
      <c r="J14" s="3">
        <v>0</v>
      </c>
      <c r="K14" s="3">
        <v>66920</v>
      </c>
      <c r="L14" s="3"/>
      <c r="M14" s="3"/>
      <c r="N14" s="3">
        <v>16408</v>
      </c>
      <c r="O14" s="3">
        <v>7290</v>
      </c>
      <c r="P14" s="3">
        <v>5609</v>
      </c>
      <c r="Q14" s="3">
        <v>3607</v>
      </c>
      <c r="R14" s="105">
        <f t="shared" si="1"/>
        <v>387528</v>
      </c>
      <c r="S14" s="3">
        <v>73143</v>
      </c>
      <c r="T14" s="3">
        <v>12363</v>
      </c>
      <c r="U14" s="3">
        <v>56038</v>
      </c>
      <c r="V14" s="3">
        <v>15197</v>
      </c>
      <c r="W14" s="3">
        <v>70230</v>
      </c>
      <c r="X14" s="3">
        <v>40254</v>
      </c>
      <c r="Y14" s="3">
        <v>72500</v>
      </c>
      <c r="Z14" s="3"/>
      <c r="AA14" s="3">
        <v>31960</v>
      </c>
      <c r="AB14" s="13">
        <f t="shared" si="2"/>
        <v>371685</v>
      </c>
      <c r="AC14" s="14">
        <f t="shared" si="0"/>
        <v>15843</v>
      </c>
      <c r="AD14" s="3">
        <v>9250000</v>
      </c>
      <c r="AE14" s="3">
        <v>26824</v>
      </c>
      <c r="AF14" s="3">
        <v>179771</v>
      </c>
      <c r="AG14" s="3">
        <v>7712</v>
      </c>
      <c r="AH14" s="106">
        <f t="shared" si="3"/>
        <v>9464307</v>
      </c>
      <c r="AI14" s="3">
        <v>57166</v>
      </c>
      <c r="AJ14" s="106">
        <f t="shared" si="4"/>
        <v>9407141</v>
      </c>
    </row>
    <row r="15" spans="1:36" ht="17.850000000000001" customHeight="1" x14ac:dyDescent="0.25">
      <c r="A15" s="5">
        <f t="shared" si="5"/>
        <v>12</v>
      </c>
      <c r="B15" s="5" t="s">
        <v>44</v>
      </c>
      <c r="C15" s="5">
        <v>19619</v>
      </c>
      <c r="D15" s="6" t="s">
        <v>212</v>
      </c>
      <c r="E15" s="6"/>
      <c r="F15" s="12" t="s">
        <v>51</v>
      </c>
      <c r="G15" s="12">
        <v>45000</v>
      </c>
      <c r="H15" s="12"/>
      <c r="I15" s="12"/>
      <c r="J15" s="12"/>
      <c r="K15" s="12"/>
      <c r="L15" s="12"/>
      <c r="M15" s="12"/>
      <c r="N15" s="12"/>
      <c r="O15" s="12">
        <v>20000</v>
      </c>
      <c r="P15" s="12">
        <v>18000</v>
      </c>
      <c r="Q15" s="12"/>
      <c r="R15" s="32">
        <f t="shared" si="1"/>
        <v>83000</v>
      </c>
      <c r="S15" s="12"/>
      <c r="T15" s="12">
        <v>17000</v>
      </c>
      <c r="U15" s="12">
        <v>7000</v>
      </c>
      <c r="V15" s="12">
        <v>15000</v>
      </c>
      <c r="W15" s="12">
        <v>18200</v>
      </c>
      <c r="X15" s="12"/>
      <c r="Y15" s="12">
        <v>3000</v>
      </c>
      <c r="Z15" s="12"/>
      <c r="AA15" s="12"/>
      <c r="AB15" s="13">
        <f t="shared" si="2"/>
        <v>60200</v>
      </c>
      <c r="AC15" s="14">
        <f t="shared" si="0"/>
        <v>22800</v>
      </c>
      <c r="AD15" s="12"/>
      <c r="AE15" s="12"/>
      <c r="AF15" s="12"/>
      <c r="AG15" s="12"/>
      <c r="AH15" s="32"/>
      <c r="AI15" s="12"/>
      <c r="AJ15" s="32"/>
    </row>
    <row r="16" spans="1:36" ht="17.850000000000001" customHeight="1" x14ac:dyDescent="0.25">
      <c r="A16" s="5">
        <f t="shared" si="5"/>
        <v>13</v>
      </c>
      <c r="B16" s="5" t="s">
        <v>44</v>
      </c>
      <c r="C16" s="5">
        <v>9329</v>
      </c>
      <c r="D16" s="6" t="s">
        <v>213</v>
      </c>
      <c r="E16" s="6"/>
      <c r="F16" s="12" t="s">
        <v>290</v>
      </c>
      <c r="G16" s="12">
        <v>178969</v>
      </c>
      <c r="H16" s="12"/>
      <c r="I16" s="12">
        <v>1951</v>
      </c>
      <c r="J16" s="12">
        <v>0</v>
      </c>
      <c r="K16" s="12">
        <v>10000</v>
      </c>
      <c r="L16" s="12">
        <v>2000</v>
      </c>
      <c r="M16" s="12"/>
      <c r="N16" s="12">
        <v>18223</v>
      </c>
      <c r="O16" s="12">
        <v>350</v>
      </c>
      <c r="P16" s="12">
        <v>15799</v>
      </c>
      <c r="Q16" s="12">
        <v>21743</v>
      </c>
      <c r="R16" s="32">
        <f>SUM(G16:Q16)</f>
        <v>249035</v>
      </c>
      <c r="S16" s="12">
        <v>80175</v>
      </c>
      <c r="T16" s="12">
        <v>554</v>
      </c>
      <c r="U16" s="12">
        <v>1220</v>
      </c>
      <c r="V16" s="12">
        <v>22536</v>
      </c>
      <c r="W16" s="12">
        <v>68529</v>
      </c>
      <c r="X16" s="12">
        <v>11935</v>
      </c>
      <c r="Y16" s="12">
        <v>30045</v>
      </c>
      <c r="Z16" s="12"/>
      <c r="AA16" s="12">
        <v>302</v>
      </c>
      <c r="AB16" s="13">
        <f t="shared" si="2"/>
        <v>215296</v>
      </c>
      <c r="AC16" s="14">
        <f t="shared" si="0"/>
        <v>33739</v>
      </c>
      <c r="AD16" s="12">
        <v>4551200</v>
      </c>
      <c r="AE16" s="12">
        <v>246584</v>
      </c>
      <c r="AF16" s="12">
        <v>100238</v>
      </c>
      <c r="AG16" s="12">
        <v>49664</v>
      </c>
      <c r="AH16" s="32">
        <f t="shared" si="3"/>
        <v>4947686</v>
      </c>
      <c r="AI16" s="12">
        <v>77721</v>
      </c>
      <c r="AJ16" s="32">
        <f t="shared" si="4"/>
        <v>4869965</v>
      </c>
    </row>
    <row r="17" spans="1:36" s="40" customFormat="1" ht="15.75" x14ac:dyDescent="0.25">
      <c r="A17" s="36"/>
      <c r="B17" s="36"/>
      <c r="C17" s="37"/>
      <c r="D17" s="38" t="s">
        <v>301</v>
      </c>
      <c r="E17" s="38"/>
      <c r="F17" s="36"/>
      <c r="G17" s="39">
        <f>SUBTOTAL(109,G4:G16)</f>
        <v>2066796</v>
      </c>
      <c r="H17" s="39">
        <f t="shared" ref="H17:Q17" si="6">SUBTOTAL(109,H4:H16)</f>
        <v>9310</v>
      </c>
      <c r="I17" s="39">
        <f t="shared" si="6"/>
        <v>144995</v>
      </c>
      <c r="J17" s="39">
        <f t="shared" si="6"/>
        <v>0</v>
      </c>
      <c r="K17" s="39">
        <f t="shared" si="6"/>
        <v>194053</v>
      </c>
      <c r="L17" s="39">
        <f t="shared" si="6"/>
        <v>51980</v>
      </c>
      <c r="M17" s="39">
        <f t="shared" si="6"/>
        <v>0</v>
      </c>
      <c r="N17" s="39">
        <f t="shared" si="6"/>
        <v>97579</v>
      </c>
      <c r="O17" s="39">
        <f t="shared" si="6"/>
        <v>126245</v>
      </c>
      <c r="P17" s="39">
        <f t="shared" si="6"/>
        <v>99717</v>
      </c>
      <c r="Q17" s="39">
        <f t="shared" si="6"/>
        <v>50944</v>
      </c>
      <c r="R17" s="44">
        <f>SUBTOTAL(109,R4:R16)</f>
        <v>2841619</v>
      </c>
      <c r="S17" s="39">
        <f>SUBTOTAL(109,S4:S16)</f>
        <v>703713</v>
      </c>
      <c r="T17" s="39">
        <f t="shared" ref="T17:AA17" si="7">SUBTOTAL(109,T4:T16)</f>
        <v>190662</v>
      </c>
      <c r="U17" s="39">
        <f t="shared" si="7"/>
        <v>164086</v>
      </c>
      <c r="V17" s="39">
        <f t="shared" si="7"/>
        <v>215209</v>
      </c>
      <c r="W17" s="39">
        <f t="shared" si="7"/>
        <v>359104</v>
      </c>
      <c r="X17" s="39">
        <f t="shared" si="7"/>
        <v>301604</v>
      </c>
      <c r="Y17" s="39">
        <f t="shared" si="7"/>
        <v>418855</v>
      </c>
      <c r="Z17" s="39">
        <f t="shared" si="7"/>
        <v>0</v>
      </c>
      <c r="AA17" s="39">
        <f t="shared" si="7"/>
        <v>170991</v>
      </c>
      <c r="AB17" s="50">
        <f>SUBTOTAL(109,AB4:AB16)</f>
        <v>2524224</v>
      </c>
      <c r="AC17" s="50">
        <f>SUBTOTAL(109,AC4:AC16)</f>
        <v>317395</v>
      </c>
      <c r="AD17" s="39">
        <f>SUBTOTAL(109,AD4:AD16)</f>
        <v>45212289</v>
      </c>
      <c r="AE17" s="39">
        <f>SUBTOTAL(109,AE4:AE16)</f>
        <v>2687522</v>
      </c>
      <c r="AF17" s="39">
        <f t="shared" ref="AF17:AG17" si="8">SUBTOTAL(109,AF4:AF16)</f>
        <v>7698735</v>
      </c>
      <c r="AG17" s="39">
        <f t="shared" si="8"/>
        <v>187849</v>
      </c>
      <c r="AH17" s="44"/>
      <c r="AI17" s="39">
        <f>SUBTOTAL(109,AI4:AI16)</f>
        <v>935453</v>
      </c>
      <c r="AJ17" s="44">
        <f>SUBTOTAL(109,AJ4:AJ16)</f>
        <v>54850942</v>
      </c>
    </row>
    <row r="18" spans="1:36" s="40" customFormat="1" ht="15.75" x14ac:dyDescent="0.25">
      <c r="A18" s="41"/>
      <c r="B18" s="41"/>
      <c r="C18" s="42"/>
      <c r="D18" s="38" t="s">
        <v>288</v>
      </c>
      <c r="E18" s="43"/>
      <c r="F18" s="41"/>
      <c r="G18" s="39">
        <v>1721992</v>
      </c>
      <c r="H18" s="39">
        <v>9310</v>
      </c>
      <c r="I18" s="39">
        <v>217694</v>
      </c>
      <c r="J18" s="45">
        <v>0</v>
      </c>
      <c r="K18" s="39">
        <v>153425</v>
      </c>
      <c r="L18" s="39">
        <v>50980</v>
      </c>
      <c r="M18" s="39">
        <v>0</v>
      </c>
      <c r="N18" s="39">
        <v>147925</v>
      </c>
      <c r="O18" s="39">
        <v>121658</v>
      </c>
      <c r="P18" s="39">
        <v>85908</v>
      </c>
      <c r="Q18" s="39">
        <v>35730</v>
      </c>
      <c r="R18" s="44">
        <v>2544622</v>
      </c>
      <c r="S18" s="46">
        <v>572154</v>
      </c>
      <c r="T18" s="39">
        <v>147797</v>
      </c>
      <c r="U18" s="39">
        <v>220394</v>
      </c>
      <c r="V18" s="39">
        <v>50306</v>
      </c>
      <c r="W18" s="39">
        <v>1037972</v>
      </c>
      <c r="X18" s="39">
        <v>247871</v>
      </c>
      <c r="Y18" s="39">
        <v>242963</v>
      </c>
      <c r="Z18" s="39">
        <v>0</v>
      </c>
      <c r="AA18" s="39">
        <v>189695</v>
      </c>
      <c r="AB18" s="50">
        <v>2709152</v>
      </c>
      <c r="AC18" s="52">
        <v>-164530</v>
      </c>
      <c r="AD18" s="39">
        <v>43391809</v>
      </c>
      <c r="AE18" s="39">
        <v>2783813</v>
      </c>
      <c r="AF18" s="39">
        <v>7055328</v>
      </c>
      <c r="AG18" s="39">
        <v>141567</v>
      </c>
      <c r="AH18" s="44">
        <v>53372517</v>
      </c>
      <c r="AI18" s="39">
        <v>868572.27</v>
      </c>
      <c r="AJ18" s="44">
        <v>52503944.730000004</v>
      </c>
    </row>
    <row r="19" spans="1:36" s="40" customFormat="1" ht="15.75" x14ac:dyDescent="0.25">
      <c r="A19" s="41"/>
      <c r="B19" s="41"/>
      <c r="C19" s="42"/>
      <c r="D19" s="38" t="s">
        <v>298</v>
      </c>
      <c r="E19" s="43"/>
      <c r="F19" s="41"/>
      <c r="G19" s="47">
        <f>G17/G18</f>
        <v>1.2002355411639543</v>
      </c>
      <c r="H19" s="47">
        <f t="shared" ref="H19:AJ19" si="9">H17/H18</f>
        <v>1</v>
      </c>
      <c r="I19" s="47">
        <f t="shared" si="9"/>
        <v>0.66604959254733709</v>
      </c>
      <c r="J19" s="47" t="e">
        <f t="shared" si="9"/>
        <v>#DIV/0!</v>
      </c>
      <c r="K19" s="47">
        <f t="shared" si="9"/>
        <v>1.2648069089131497</v>
      </c>
      <c r="L19" s="47">
        <f t="shared" si="9"/>
        <v>1.0196155355041192</v>
      </c>
      <c r="M19" s="47"/>
      <c r="N19" s="47">
        <f t="shared" si="9"/>
        <v>0.65965185059996623</v>
      </c>
      <c r="O19" s="47">
        <f t="shared" si="9"/>
        <v>1.0377040556313601</v>
      </c>
      <c r="P19" s="47">
        <f t="shared" si="9"/>
        <v>1.160741723704428</v>
      </c>
      <c r="Q19" s="47">
        <f t="shared" si="9"/>
        <v>1.4258046459557794</v>
      </c>
      <c r="R19" s="48">
        <f t="shared" si="9"/>
        <v>1.1167155671844384</v>
      </c>
      <c r="S19" s="47">
        <f t="shared" si="9"/>
        <v>1.2299363458089956</v>
      </c>
      <c r="T19" s="47">
        <f t="shared" si="9"/>
        <v>1.2900261845639627</v>
      </c>
      <c r="U19" s="47">
        <f t="shared" si="9"/>
        <v>0.74451210105538268</v>
      </c>
      <c r="V19" s="47">
        <f t="shared" si="9"/>
        <v>4.2779986482725718</v>
      </c>
      <c r="W19" s="47">
        <f t="shared" si="9"/>
        <v>0.34596694323160931</v>
      </c>
      <c r="X19" s="47">
        <f t="shared" si="9"/>
        <v>1.2167780821475687</v>
      </c>
      <c r="Y19" s="47">
        <f t="shared" si="9"/>
        <v>1.7239456213497528</v>
      </c>
      <c r="Z19" s="47" t="e">
        <f t="shared" si="9"/>
        <v>#DIV/0!</v>
      </c>
      <c r="AA19" s="47">
        <f t="shared" si="9"/>
        <v>0.90139961517172307</v>
      </c>
      <c r="AB19" s="51">
        <f t="shared" si="9"/>
        <v>0.93173952587377895</v>
      </c>
      <c r="AC19" s="51">
        <f t="shared" si="9"/>
        <v>-1.9291010757916489</v>
      </c>
      <c r="AD19" s="47">
        <f t="shared" si="9"/>
        <v>1.0419544619584771</v>
      </c>
      <c r="AE19" s="47">
        <f t="shared" si="9"/>
        <v>0.96541039214918534</v>
      </c>
      <c r="AF19" s="47">
        <f t="shared" si="9"/>
        <v>1.0911944845087287</v>
      </c>
      <c r="AG19" s="47">
        <f t="shared" si="9"/>
        <v>1.3269264729774595</v>
      </c>
      <c r="AH19" s="48">
        <f t="shared" si="9"/>
        <v>0</v>
      </c>
      <c r="AI19" s="47">
        <f t="shared" si="9"/>
        <v>1.0770007658660343</v>
      </c>
      <c r="AJ19" s="48">
        <f t="shared" si="9"/>
        <v>1.044701351147411</v>
      </c>
    </row>
    <row r="21" spans="1:36" x14ac:dyDescent="0.25">
      <c r="A21" s="21" t="s">
        <v>78</v>
      </c>
      <c r="B21" s="22"/>
    </row>
    <row r="22" spans="1:36" x14ac:dyDescent="0.25">
      <c r="A22" s="23" t="s">
        <v>79</v>
      </c>
      <c r="B22" s="24">
        <f>COUNT(tblPacific[[#All],[Ref]])</f>
        <v>13</v>
      </c>
      <c r="F22">
        <f>COUNTIF(F4:F19,"Y")</f>
        <v>6</v>
      </c>
    </row>
    <row r="23" spans="1:36" x14ac:dyDescent="0.25">
      <c r="A23" s="25" t="s">
        <v>80</v>
      </c>
      <c r="B23" s="26">
        <f>COUNTIF(tblPacific[[#All],[2025 Statistics Returned (Y/N)]],"Y")</f>
        <v>6</v>
      </c>
    </row>
  </sheetData>
  <mergeCells count="3">
    <mergeCell ref="G1:R1"/>
    <mergeCell ref="S1:AB1"/>
    <mergeCell ref="AD1:AJ1"/>
  </mergeCells>
  <phoneticPr fontId="9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5D68-89DA-4998-8A39-2219FBB5CB89}">
  <sheetPr>
    <tabColor rgb="FFFF0000"/>
  </sheetPr>
  <dimension ref="A1:AL68"/>
  <sheetViews>
    <sheetView workbookViewId="0">
      <pane xSplit="5" ySplit="3" topLeftCell="F38" activePane="bottomRight" state="frozen"/>
      <selection pane="topRight" activeCell="F1" sqref="F1"/>
      <selection pane="bottomLeft" activeCell="A4" sqref="A4"/>
      <selection pane="bottomRight" activeCell="A38" sqref="A38"/>
    </sheetView>
  </sheetViews>
  <sheetFormatPr defaultColWidth="15.5703125" defaultRowHeight="15" x14ac:dyDescent="0.25"/>
  <cols>
    <col min="1" max="1" width="12.42578125" customWidth="1"/>
    <col min="2" max="2" width="13.5703125" customWidth="1"/>
    <col min="3" max="3" width="12.42578125" customWidth="1"/>
    <col min="4" max="4" width="54.42578125" bestFit="1" customWidth="1"/>
    <col min="5" max="5" width="21.5703125" bestFit="1" customWidth="1"/>
    <col min="18" max="18" width="19" bestFit="1" customWidth="1"/>
  </cols>
  <sheetData>
    <row r="1" spans="1:38" s="28" customFormat="1" ht="23.25" x14ac:dyDescent="0.35">
      <c r="A1" s="4" t="s">
        <v>308</v>
      </c>
      <c r="G1" s="128" t="s">
        <v>2</v>
      </c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 t="s">
        <v>3</v>
      </c>
      <c r="T1" s="129"/>
      <c r="U1" s="129"/>
      <c r="V1" s="129"/>
      <c r="W1" s="129"/>
      <c r="X1" s="129"/>
      <c r="Y1" s="129"/>
      <c r="Z1" s="129"/>
      <c r="AA1" s="129"/>
      <c r="AB1" s="129"/>
      <c r="AC1" s="29" t="s">
        <v>4</v>
      </c>
      <c r="AD1" s="128" t="s">
        <v>5</v>
      </c>
      <c r="AE1" s="128"/>
      <c r="AF1" s="128"/>
      <c r="AG1" s="128"/>
      <c r="AH1" s="128"/>
      <c r="AI1" s="128"/>
      <c r="AJ1" s="128"/>
    </row>
    <row r="2" spans="1:38" ht="17.850000000000001" customHeight="1" x14ac:dyDescent="0.25"/>
    <row r="3" spans="1:38" ht="62.1" customHeight="1" x14ac:dyDescent="0.25">
      <c r="A3" s="1" t="s">
        <v>6</v>
      </c>
      <c r="B3" s="1" t="s">
        <v>7</v>
      </c>
      <c r="C3" s="1" t="s">
        <v>47</v>
      </c>
      <c r="D3" s="1" t="s">
        <v>48</v>
      </c>
      <c r="E3" s="1" t="s">
        <v>49</v>
      </c>
      <c r="F3" s="8" t="s">
        <v>289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56" t="s">
        <v>296</v>
      </c>
      <c r="N3" s="2" t="s">
        <v>17</v>
      </c>
      <c r="O3" s="2" t="s">
        <v>18</v>
      </c>
      <c r="P3" s="2" t="s">
        <v>19</v>
      </c>
      <c r="Q3" s="2" t="s">
        <v>20</v>
      </c>
      <c r="R3" s="9" t="s">
        <v>21</v>
      </c>
      <c r="S3" s="2" t="s">
        <v>22</v>
      </c>
      <c r="T3" s="2" t="s">
        <v>23</v>
      </c>
      <c r="U3" s="2" t="s">
        <v>24</v>
      </c>
      <c r="V3" s="2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30</v>
      </c>
      <c r="AB3" s="10" t="s">
        <v>31</v>
      </c>
      <c r="AC3" s="10" t="s">
        <v>32</v>
      </c>
      <c r="AD3" s="2" t="s">
        <v>33</v>
      </c>
      <c r="AE3" s="2" t="s">
        <v>34</v>
      </c>
      <c r="AF3" s="2" t="s">
        <v>35</v>
      </c>
      <c r="AG3" s="2" t="s">
        <v>36</v>
      </c>
      <c r="AH3" s="9" t="s">
        <v>37</v>
      </c>
      <c r="AI3" s="2" t="s">
        <v>38</v>
      </c>
      <c r="AJ3" s="9" t="s">
        <v>39</v>
      </c>
      <c r="AK3" t="s">
        <v>286</v>
      </c>
      <c r="AL3" t="s">
        <v>317</v>
      </c>
    </row>
    <row r="4" spans="1:38" ht="17.850000000000001" customHeight="1" x14ac:dyDescent="0.25">
      <c r="A4" s="5">
        <v>1</v>
      </c>
      <c r="B4" s="5" t="s">
        <v>45</v>
      </c>
      <c r="C4" s="5">
        <v>15928</v>
      </c>
      <c r="D4" s="6" t="s">
        <v>214</v>
      </c>
      <c r="E4" s="6"/>
      <c r="F4" s="5" t="s">
        <v>290</v>
      </c>
      <c r="G4" s="12">
        <v>61972</v>
      </c>
      <c r="H4" s="12"/>
      <c r="I4" s="12">
        <v>1072</v>
      </c>
      <c r="J4" s="12">
        <v>0</v>
      </c>
      <c r="K4" s="12">
        <v>34420</v>
      </c>
      <c r="L4" s="12">
        <v>1000</v>
      </c>
      <c r="M4" s="12"/>
      <c r="N4" s="12">
        <v>10019</v>
      </c>
      <c r="O4" s="12">
        <v>49440</v>
      </c>
      <c r="P4" s="12"/>
      <c r="Q4" s="12">
        <v>2735</v>
      </c>
      <c r="R4" s="30">
        <f t="shared" ref="R4:R26" si="0">SUM(G4:Q4)</f>
        <v>160658</v>
      </c>
      <c r="S4" s="12">
        <v>104857</v>
      </c>
      <c r="T4" s="12"/>
      <c r="U4" s="12">
        <v>7446</v>
      </c>
      <c r="V4" s="12">
        <v>4103</v>
      </c>
      <c r="W4" s="12">
        <v>22224</v>
      </c>
      <c r="X4" s="12">
        <v>8138</v>
      </c>
      <c r="Y4" s="12">
        <v>713</v>
      </c>
      <c r="Z4" s="12">
        <v>825</v>
      </c>
      <c r="AA4" s="12"/>
      <c r="AB4" s="13">
        <f t="shared" ref="AB4:AB12" si="1">SUM(S4:AA4)</f>
        <v>148306</v>
      </c>
      <c r="AC4" s="14">
        <f t="shared" ref="AC4:AC60" si="2">R4-AB4</f>
        <v>12352</v>
      </c>
      <c r="AD4" s="12">
        <v>2587218</v>
      </c>
      <c r="AE4" s="12"/>
      <c r="AF4" s="12">
        <v>917826</v>
      </c>
      <c r="AG4" s="12">
        <v>538</v>
      </c>
      <c r="AH4" s="30">
        <f t="shared" ref="AH4:AH39" si="3">SUM(AD4:AG4)</f>
        <v>3505582</v>
      </c>
      <c r="AI4" s="12">
        <v>43113</v>
      </c>
      <c r="AJ4" s="30">
        <f t="shared" ref="AJ4:AJ26" si="4">+AH4-AI4</f>
        <v>3462469</v>
      </c>
      <c r="AK4" s="92"/>
      <c r="AL4" s="92"/>
    </row>
    <row r="5" spans="1:38" ht="17.850000000000001" customHeight="1" x14ac:dyDescent="0.25">
      <c r="A5" s="5">
        <f t="shared" ref="A5:A60" si="5">A4+1</f>
        <v>2</v>
      </c>
      <c r="B5" s="5" t="s">
        <v>45</v>
      </c>
      <c r="C5" s="33">
        <v>12601</v>
      </c>
      <c r="D5" s="6" t="s">
        <v>215</v>
      </c>
      <c r="E5" s="6"/>
      <c r="F5" s="5" t="s">
        <v>51</v>
      </c>
      <c r="G5" s="12">
        <v>117638</v>
      </c>
      <c r="H5" s="12"/>
      <c r="I5" s="12">
        <v>2760</v>
      </c>
      <c r="J5" s="12">
        <v>0</v>
      </c>
      <c r="K5" s="12"/>
      <c r="L5" s="12"/>
      <c r="M5" s="12"/>
      <c r="N5" s="12">
        <v>26310</v>
      </c>
      <c r="O5" s="12">
        <v>20391</v>
      </c>
      <c r="P5" s="12">
        <v>25790</v>
      </c>
      <c r="Q5" s="12"/>
      <c r="R5" s="30">
        <f t="shared" si="0"/>
        <v>192889</v>
      </c>
      <c r="S5" s="12">
        <v>32979</v>
      </c>
      <c r="T5" s="12"/>
      <c r="U5" s="12">
        <v>29732</v>
      </c>
      <c r="V5" s="12">
        <v>28417</v>
      </c>
      <c r="W5" s="12">
        <v>64016</v>
      </c>
      <c r="X5" s="12">
        <v>6190</v>
      </c>
      <c r="Y5" s="12"/>
      <c r="Z5" s="12">
        <v>2493</v>
      </c>
      <c r="AA5" s="12">
        <v>5289</v>
      </c>
      <c r="AB5" s="13">
        <f t="shared" si="1"/>
        <v>169116</v>
      </c>
      <c r="AC5" s="14">
        <f t="shared" si="2"/>
        <v>23773</v>
      </c>
      <c r="AD5" s="12">
        <v>1766531</v>
      </c>
      <c r="AE5" s="12">
        <v>8605</v>
      </c>
      <c r="AF5" s="12">
        <v>472059</v>
      </c>
      <c r="AG5" s="12">
        <v>1295</v>
      </c>
      <c r="AH5" s="30">
        <f t="shared" si="3"/>
        <v>2248490</v>
      </c>
      <c r="AI5" s="12">
        <v>17454</v>
      </c>
      <c r="AJ5" s="30">
        <f t="shared" si="4"/>
        <v>2231036</v>
      </c>
      <c r="AK5" s="92"/>
      <c r="AL5" s="92"/>
    </row>
    <row r="6" spans="1:38" ht="17.850000000000001" customHeight="1" x14ac:dyDescent="0.25">
      <c r="A6" s="5">
        <f t="shared" si="5"/>
        <v>3</v>
      </c>
      <c r="B6" s="5" t="s">
        <v>45</v>
      </c>
      <c r="C6" s="5">
        <v>9804</v>
      </c>
      <c r="D6" s="6" t="s">
        <v>216</v>
      </c>
      <c r="E6" s="6"/>
      <c r="F6" s="5" t="s">
        <v>290</v>
      </c>
      <c r="G6" s="12">
        <v>117035</v>
      </c>
      <c r="H6" s="12">
        <v>0</v>
      </c>
      <c r="I6" s="12">
        <v>0</v>
      </c>
      <c r="J6" s="12"/>
      <c r="K6" s="12"/>
      <c r="L6" s="12">
        <v>0</v>
      </c>
      <c r="M6" s="12"/>
      <c r="N6" s="12"/>
      <c r="O6" s="12">
        <v>1886</v>
      </c>
      <c r="P6" s="12"/>
      <c r="Q6" s="12">
        <v>0</v>
      </c>
      <c r="R6" s="30">
        <f t="shared" si="0"/>
        <v>118921</v>
      </c>
      <c r="S6" s="12">
        <v>81535</v>
      </c>
      <c r="T6" s="12">
        <v>6391</v>
      </c>
      <c r="U6" s="12">
        <v>3383</v>
      </c>
      <c r="V6" s="12"/>
      <c r="W6" s="12">
        <v>14336</v>
      </c>
      <c r="X6" s="12">
        <v>10391</v>
      </c>
      <c r="Y6" s="12"/>
      <c r="Z6" s="12">
        <v>2100</v>
      </c>
      <c r="AA6" s="12"/>
      <c r="AB6" s="13">
        <f t="shared" si="1"/>
        <v>118136</v>
      </c>
      <c r="AC6" s="14">
        <f t="shared" si="2"/>
        <v>785</v>
      </c>
      <c r="AD6" s="12">
        <v>915605</v>
      </c>
      <c r="AE6" s="12">
        <v>666</v>
      </c>
      <c r="AF6" s="12">
        <v>65987</v>
      </c>
      <c r="AG6" s="12"/>
      <c r="AH6" s="30">
        <f t="shared" si="3"/>
        <v>982258</v>
      </c>
      <c r="AI6" s="12">
        <v>0</v>
      </c>
      <c r="AJ6" s="30">
        <f t="shared" si="4"/>
        <v>982258</v>
      </c>
      <c r="AK6" s="92"/>
      <c r="AL6" s="92"/>
    </row>
    <row r="7" spans="1:38" ht="17.850000000000001" customHeight="1" x14ac:dyDescent="0.25">
      <c r="A7" s="5">
        <f t="shared" si="5"/>
        <v>4</v>
      </c>
      <c r="B7" s="5" t="s">
        <v>45</v>
      </c>
      <c r="C7" s="5">
        <v>9801</v>
      </c>
      <c r="D7" s="6" t="s">
        <v>217</v>
      </c>
      <c r="E7" s="6"/>
      <c r="F7" s="5" t="s">
        <v>51</v>
      </c>
      <c r="G7" s="12">
        <v>20379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/>
      <c r="N7" s="12"/>
      <c r="O7" s="12"/>
      <c r="P7" s="12"/>
      <c r="Q7" s="12">
        <v>771</v>
      </c>
      <c r="R7" s="30">
        <f t="shared" si="0"/>
        <v>21150</v>
      </c>
      <c r="S7" s="12">
        <v>8075</v>
      </c>
      <c r="T7" s="12">
        <v>0</v>
      </c>
      <c r="U7" s="12">
        <v>1001</v>
      </c>
      <c r="V7" s="12">
        <v>174</v>
      </c>
      <c r="W7" s="12">
        <v>4314</v>
      </c>
      <c r="X7" s="12">
        <v>2814</v>
      </c>
      <c r="Y7" s="12"/>
      <c r="Z7" s="12">
        <v>3676</v>
      </c>
      <c r="AA7" s="12">
        <v>5924</v>
      </c>
      <c r="AB7" s="13">
        <f t="shared" si="1"/>
        <v>25978</v>
      </c>
      <c r="AC7" s="14">
        <f t="shared" si="2"/>
        <v>-4828</v>
      </c>
      <c r="AD7" s="12">
        <v>381507</v>
      </c>
      <c r="AE7" s="12">
        <v>3092</v>
      </c>
      <c r="AF7" s="12">
        <v>20105</v>
      </c>
      <c r="AG7" s="12"/>
      <c r="AH7" s="30">
        <f t="shared" si="3"/>
        <v>404704</v>
      </c>
      <c r="AI7" s="12"/>
      <c r="AJ7" s="30">
        <f t="shared" si="4"/>
        <v>404704</v>
      </c>
      <c r="AK7" s="92"/>
      <c r="AL7" s="92"/>
    </row>
    <row r="8" spans="1:38" ht="17.850000000000001" customHeight="1" x14ac:dyDescent="0.25">
      <c r="A8" s="5">
        <f t="shared" si="5"/>
        <v>5</v>
      </c>
      <c r="B8" s="5" t="s">
        <v>45</v>
      </c>
      <c r="C8" s="5">
        <v>14281</v>
      </c>
      <c r="D8" s="6" t="s">
        <v>218</v>
      </c>
      <c r="E8" s="6"/>
      <c r="F8" s="5" t="s">
        <v>51</v>
      </c>
      <c r="G8" s="12">
        <v>36976</v>
      </c>
      <c r="H8" s="12"/>
      <c r="I8" s="12">
        <v>4785</v>
      </c>
      <c r="J8" s="12"/>
      <c r="K8" s="12">
        <v>6000</v>
      </c>
      <c r="L8" s="12"/>
      <c r="M8" s="12"/>
      <c r="N8" s="12">
        <v>43173</v>
      </c>
      <c r="O8" s="12">
        <v>99338</v>
      </c>
      <c r="P8" s="12">
        <v>356</v>
      </c>
      <c r="Q8" s="12">
        <v>2762</v>
      </c>
      <c r="R8" s="30">
        <f t="shared" si="0"/>
        <v>193390</v>
      </c>
      <c r="S8" s="12">
        <v>54845</v>
      </c>
      <c r="T8" s="12">
        <v>19500</v>
      </c>
      <c r="U8" s="12">
        <v>2606</v>
      </c>
      <c r="V8" s="12">
        <v>12936</v>
      </c>
      <c r="W8" s="12">
        <v>90928</v>
      </c>
      <c r="X8" s="12">
        <v>17171</v>
      </c>
      <c r="Y8" s="12">
        <v>4444</v>
      </c>
      <c r="Z8" s="12">
        <v>1395</v>
      </c>
      <c r="AA8" s="12"/>
      <c r="AB8" s="13">
        <f t="shared" si="1"/>
        <v>203825</v>
      </c>
      <c r="AC8" s="14">
        <f t="shared" si="2"/>
        <v>-10435</v>
      </c>
      <c r="AD8" s="12">
        <v>2915000</v>
      </c>
      <c r="AE8" s="12">
        <v>2116</v>
      </c>
      <c r="AF8" s="12">
        <v>1948106</v>
      </c>
      <c r="AG8" s="12">
        <v>6696</v>
      </c>
      <c r="AH8" s="30">
        <f t="shared" si="3"/>
        <v>4871918</v>
      </c>
      <c r="AI8" s="12">
        <v>1051</v>
      </c>
      <c r="AJ8" s="30">
        <f t="shared" si="4"/>
        <v>4870867</v>
      </c>
      <c r="AK8" s="92"/>
      <c r="AL8" s="92"/>
    </row>
    <row r="9" spans="1:38" ht="17.850000000000001" customHeight="1" x14ac:dyDescent="0.25">
      <c r="A9" s="5">
        <f t="shared" si="5"/>
        <v>6</v>
      </c>
      <c r="B9" s="5" t="s">
        <v>45</v>
      </c>
      <c r="C9" s="5">
        <v>9852</v>
      </c>
      <c r="D9" s="6" t="s">
        <v>219</v>
      </c>
      <c r="E9" s="6"/>
      <c r="F9" s="5" t="s">
        <v>290</v>
      </c>
      <c r="G9" s="12">
        <v>206423</v>
      </c>
      <c r="H9" s="12"/>
      <c r="I9" s="12">
        <v>7500</v>
      </c>
      <c r="J9" s="12"/>
      <c r="K9" s="12">
        <v>14409</v>
      </c>
      <c r="L9" s="12"/>
      <c r="M9" s="12"/>
      <c r="N9" s="12">
        <v>53159</v>
      </c>
      <c r="O9" s="12">
        <v>6917</v>
      </c>
      <c r="P9" s="12">
        <v>42085</v>
      </c>
      <c r="Q9" s="12">
        <v>4370</v>
      </c>
      <c r="R9" s="30">
        <f t="shared" si="0"/>
        <v>334863</v>
      </c>
      <c r="S9" s="12">
        <v>79848</v>
      </c>
      <c r="T9" s="12"/>
      <c r="U9" s="12">
        <v>2440</v>
      </c>
      <c r="V9" s="12">
        <v>49022</v>
      </c>
      <c r="W9" s="12">
        <v>83135</v>
      </c>
      <c r="X9" s="12">
        <v>107691</v>
      </c>
      <c r="Y9" s="12"/>
      <c r="Z9" s="12">
        <v>18858</v>
      </c>
      <c r="AA9" s="12"/>
      <c r="AB9" s="13">
        <f t="shared" si="1"/>
        <v>340994</v>
      </c>
      <c r="AC9" s="14">
        <f t="shared" si="2"/>
        <v>-6131</v>
      </c>
      <c r="AD9" s="12">
        <v>2338277</v>
      </c>
      <c r="AE9" s="12">
        <v>48392</v>
      </c>
      <c r="AF9" s="12">
        <v>263309</v>
      </c>
      <c r="AG9" s="12">
        <v>11850</v>
      </c>
      <c r="AH9" s="30">
        <f t="shared" si="3"/>
        <v>2661828</v>
      </c>
      <c r="AI9" s="12">
        <v>10365</v>
      </c>
      <c r="AJ9" s="30">
        <f t="shared" si="4"/>
        <v>2651463</v>
      </c>
      <c r="AK9" s="92"/>
      <c r="AL9" s="92"/>
    </row>
    <row r="10" spans="1:38" ht="17.850000000000001" customHeight="1" x14ac:dyDescent="0.25">
      <c r="A10" s="5">
        <f t="shared" si="5"/>
        <v>7</v>
      </c>
      <c r="B10" s="5" t="s">
        <v>45</v>
      </c>
      <c r="C10" s="5">
        <v>9768</v>
      </c>
      <c r="D10" s="6" t="s">
        <v>220</v>
      </c>
      <c r="E10" s="6"/>
      <c r="F10" s="5" t="s">
        <v>51</v>
      </c>
      <c r="G10" s="12">
        <v>116459</v>
      </c>
      <c r="H10" s="12">
        <v>0</v>
      </c>
      <c r="I10" s="12">
        <v>22380</v>
      </c>
      <c r="J10" s="12">
        <v>0</v>
      </c>
      <c r="K10" s="12">
        <v>0</v>
      </c>
      <c r="L10" s="12">
        <v>0</v>
      </c>
      <c r="M10" s="12"/>
      <c r="N10" s="12">
        <v>32209</v>
      </c>
      <c r="O10" s="12">
        <v>20035</v>
      </c>
      <c r="P10" s="12"/>
      <c r="Q10" s="12">
        <v>0</v>
      </c>
      <c r="R10" s="30">
        <f t="shared" si="0"/>
        <v>191083</v>
      </c>
      <c r="S10" s="12">
        <v>65371</v>
      </c>
      <c r="T10" s="12">
        <v>21320</v>
      </c>
      <c r="U10" s="12">
        <v>180</v>
      </c>
      <c r="V10" s="12">
        <v>18152</v>
      </c>
      <c r="W10" s="12">
        <v>47249</v>
      </c>
      <c r="X10" s="12">
        <v>15634</v>
      </c>
      <c r="Y10" s="12">
        <v>11450</v>
      </c>
      <c r="Z10" s="12">
        <v>7500</v>
      </c>
      <c r="AA10" s="12">
        <v>7724</v>
      </c>
      <c r="AB10" s="13">
        <f t="shared" si="1"/>
        <v>194580</v>
      </c>
      <c r="AC10" s="14">
        <f t="shared" si="2"/>
        <v>-3497</v>
      </c>
      <c r="AD10" s="12">
        <v>1840895</v>
      </c>
      <c r="AE10" s="12">
        <v>7555</v>
      </c>
      <c r="AF10" s="12">
        <v>461512</v>
      </c>
      <c r="AG10" s="12">
        <v>0</v>
      </c>
      <c r="AH10" s="30">
        <f t="shared" si="3"/>
        <v>2309962</v>
      </c>
      <c r="AI10" s="12">
        <v>-8785</v>
      </c>
      <c r="AJ10" s="30">
        <f t="shared" si="4"/>
        <v>2318747</v>
      </c>
      <c r="AK10" s="92"/>
      <c r="AL10" s="92"/>
    </row>
    <row r="11" spans="1:38" ht="17.850000000000001" customHeight="1" x14ac:dyDescent="0.25">
      <c r="A11" s="5">
        <f t="shared" si="5"/>
        <v>8</v>
      </c>
      <c r="B11" s="5" t="s">
        <v>45</v>
      </c>
      <c r="C11" s="5">
        <v>9770</v>
      </c>
      <c r="D11" s="6" t="s">
        <v>221</v>
      </c>
      <c r="E11" s="6"/>
      <c r="F11" s="5" t="s">
        <v>290</v>
      </c>
      <c r="G11" s="12">
        <v>72532</v>
      </c>
      <c r="H11" s="12"/>
      <c r="I11" s="12">
        <v>365</v>
      </c>
      <c r="J11" s="12">
        <v>372187</v>
      </c>
      <c r="K11" s="12">
        <v>12357</v>
      </c>
      <c r="L11" s="12">
        <v>4000</v>
      </c>
      <c r="M11" s="12"/>
      <c r="N11" s="12">
        <v>258150</v>
      </c>
      <c r="O11" s="12">
        <v>70042</v>
      </c>
      <c r="P11" s="12">
        <v>12658</v>
      </c>
      <c r="Q11" s="12">
        <v>19349</v>
      </c>
      <c r="R11" s="30">
        <f t="shared" si="0"/>
        <v>821640</v>
      </c>
      <c r="S11" s="12">
        <v>143017</v>
      </c>
      <c r="T11" s="12">
        <v>66456</v>
      </c>
      <c r="U11" s="12">
        <v>13302</v>
      </c>
      <c r="V11" s="12">
        <v>53111</v>
      </c>
      <c r="W11" s="12">
        <v>699720</v>
      </c>
      <c r="X11" s="12">
        <v>189335</v>
      </c>
      <c r="Y11" s="12">
        <v>18739</v>
      </c>
      <c r="Z11" s="12"/>
      <c r="AA11" s="12"/>
      <c r="AB11" s="13">
        <f t="shared" si="1"/>
        <v>1183680</v>
      </c>
      <c r="AC11" s="14">
        <f t="shared" si="2"/>
        <v>-362040</v>
      </c>
      <c r="AD11" s="12">
        <v>16052144</v>
      </c>
      <c r="AE11" s="12">
        <v>72084</v>
      </c>
      <c r="AF11" s="12">
        <v>2121216</v>
      </c>
      <c r="AG11" s="12">
        <v>30673</v>
      </c>
      <c r="AH11" s="30">
        <f t="shared" si="3"/>
        <v>18276117</v>
      </c>
      <c r="AI11" s="12">
        <v>220161</v>
      </c>
      <c r="AJ11" s="30">
        <f t="shared" si="4"/>
        <v>18055956</v>
      </c>
      <c r="AK11" s="92"/>
      <c r="AL11" s="92"/>
    </row>
    <row r="12" spans="1:38" ht="17.850000000000001" customHeight="1" x14ac:dyDescent="0.25">
      <c r="A12" s="5">
        <f t="shared" si="5"/>
        <v>9</v>
      </c>
      <c r="B12" s="5" t="s">
        <v>45</v>
      </c>
      <c r="C12" s="5">
        <v>9771</v>
      </c>
      <c r="D12" s="6" t="s">
        <v>222</v>
      </c>
      <c r="E12" s="6"/>
      <c r="F12" s="5" t="s">
        <v>290</v>
      </c>
      <c r="G12" s="12">
        <v>165054</v>
      </c>
      <c r="H12" s="12"/>
      <c r="I12" s="12">
        <v>1216</v>
      </c>
      <c r="J12" s="12">
        <v>5433</v>
      </c>
      <c r="K12" s="12">
        <v>6533</v>
      </c>
      <c r="L12" s="12">
        <v>2532</v>
      </c>
      <c r="M12" s="12"/>
      <c r="N12" s="12">
        <v>105469</v>
      </c>
      <c r="O12" s="12">
        <v>39259</v>
      </c>
      <c r="P12" s="12">
        <v>10395</v>
      </c>
      <c r="Q12" s="12"/>
      <c r="R12" s="30">
        <f t="shared" si="0"/>
        <v>335891</v>
      </c>
      <c r="S12" s="12">
        <v>85681</v>
      </c>
      <c r="T12" s="12"/>
      <c r="U12" s="12"/>
      <c r="V12" s="12">
        <v>87528</v>
      </c>
      <c r="W12" s="12">
        <v>119534</v>
      </c>
      <c r="X12" s="12">
        <v>38609</v>
      </c>
      <c r="Y12" s="12">
        <v>10007</v>
      </c>
      <c r="Z12" s="12"/>
      <c r="AA12" s="12">
        <v>3843</v>
      </c>
      <c r="AB12" s="13">
        <f t="shared" si="1"/>
        <v>345202</v>
      </c>
      <c r="AC12" s="14">
        <f t="shared" si="2"/>
        <v>-9311</v>
      </c>
      <c r="AD12" s="12">
        <v>13439148</v>
      </c>
      <c r="AE12" s="12">
        <v>18012</v>
      </c>
      <c r="AF12" s="12">
        <v>731492</v>
      </c>
      <c r="AG12" s="12">
        <v>3588</v>
      </c>
      <c r="AH12" s="30">
        <f t="shared" si="3"/>
        <v>14192240</v>
      </c>
      <c r="AI12" s="12">
        <v>28167</v>
      </c>
      <c r="AJ12" s="30">
        <f t="shared" si="4"/>
        <v>14164073</v>
      </c>
      <c r="AK12" s="92"/>
      <c r="AL12" s="92"/>
    </row>
    <row r="13" spans="1:38" ht="17.850000000000001" customHeight="1" x14ac:dyDescent="0.25">
      <c r="A13" s="5">
        <f t="shared" si="5"/>
        <v>10</v>
      </c>
      <c r="B13" s="5" t="s">
        <v>45</v>
      </c>
      <c r="C13" s="5">
        <v>9990</v>
      </c>
      <c r="D13" s="6" t="s">
        <v>223</v>
      </c>
      <c r="E13" s="6"/>
      <c r="F13" s="5" t="s">
        <v>290</v>
      </c>
      <c r="G13" s="12">
        <v>27985</v>
      </c>
      <c r="H13" s="12"/>
      <c r="I13" s="12"/>
      <c r="J13" s="12">
        <v>0</v>
      </c>
      <c r="K13" s="12"/>
      <c r="L13" s="12"/>
      <c r="M13" s="12"/>
      <c r="N13" s="12">
        <v>17175</v>
      </c>
      <c r="O13" s="12">
        <v>24787</v>
      </c>
      <c r="P13" s="12"/>
      <c r="Q13" s="12"/>
      <c r="R13" s="30">
        <f t="shared" si="0"/>
        <v>69947</v>
      </c>
      <c r="S13" s="12">
        <v>13635</v>
      </c>
      <c r="T13" s="12"/>
      <c r="U13" s="12">
        <v>2768</v>
      </c>
      <c r="V13" s="12">
        <v>9075</v>
      </c>
      <c r="W13" s="12">
        <v>17350</v>
      </c>
      <c r="X13" s="12">
        <v>6861</v>
      </c>
      <c r="Y13" s="12">
        <v>1733</v>
      </c>
      <c r="Z13" s="12"/>
      <c r="AA13" s="12">
        <v>3123</v>
      </c>
      <c r="AB13" s="13">
        <f t="shared" ref="AB13:AB26" si="6">SUM(S13:AA13)</f>
        <v>54545</v>
      </c>
      <c r="AC13" s="14">
        <f t="shared" si="2"/>
        <v>15402</v>
      </c>
      <c r="AD13" s="12">
        <v>1110000</v>
      </c>
      <c r="AE13" s="12"/>
      <c r="AF13" s="12">
        <v>466217</v>
      </c>
      <c r="AG13" s="12"/>
      <c r="AH13" s="30">
        <f t="shared" si="3"/>
        <v>1576217</v>
      </c>
      <c r="AI13" s="12"/>
      <c r="AJ13" s="30">
        <f t="shared" si="4"/>
        <v>1576217</v>
      </c>
      <c r="AK13" s="92"/>
      <c r="AL13" s="92"/>
    </row>
    <row r="14" spans="1:38" ht="17.850000000000001" customHeight="1" x14ac:dyDescent="0.25">
      <c r="A14" s="5">
        <f t="shared" si="5"/>
        <v>11</v>
      </c>
      <c r="B14" s="5" t="s">
        <v>45</v>
      </c>
      <c r="C14" s="5">
        <v>9774</v>
      </c>
      <c r="D14" s="6" t="s">
        <v>224</v>
      </c>
      <c r="E14" s="6"/>
      <c r="F14" s="5" t="s">
        <v>290</v>
      </c>
      <c r="G14" s="12">
        <v>417926</v>
      </c>
      <c r="H14" s="12"/>
      <c r="I14" s="12">
        <v>12307</v>
      </c>
      <c r="J14" s="12">
        <v>0</v>
      </c>
      <c r="K14" s="12">
        <v>12000</v>
      </c>
      <c r="L14" s="12"/>
      <c r="M14" s="12"/>
      <c r="N14" s="12">
        <v>60163</v>
      </c>
      <c r="O14" s="12">
        <v>38328</v>
      </c>
      <c r="P14" s="12">
        <v>54366</v>
      </c>
      <c r="Q14" s="12"/>
      <c r="R14" s="30">
        <f t="shared" si="0"/>
        <v>595090</v>
      </c>
      <c r="S14" s="12"/>
      <c r="T14" s="12"/>
      <c r="U14" s="12"/>
      <c r="V14" s="12">
        <v>267651</v>
      </c>
      <c r="W14" s="12">
        <v>61513</v>
      </c>
      <c r="X14" s="12">
        <v>86312</v>
      </c>
      <c r="Y14" s="12">
        <v>92458</v>
      </c>
      <c r="Z14" s="12">
        <v>28975</v>
      </c>
      <c r="AA14" s="12">
        <v>9797</v>
      </c>
      <c r="AB14" s="13">
        <f t="shared" si="6"/>
        <v>546706</v>
      </c>
      <c r="AC14" s="14">
        <f t="shared" si="2"/>
        <v>48384</v>
      </c>
      <c r="AD14" s="12">
        <v>6721053</v>
      </c>
      <c r="AE14" s="12">
        <v>13575</v>
      </c>
      <c r="AF14" s="12">
        <v>842234</v>
      </c>
      <c r="AG14" s="12">
        <v>2381</v>
      </c>
      <c r="AH14" s="30">
        <f t="shared" si="3"/>
        <v>7579243</v>
      </c>
      <c r="AI14" s="12">
        <v>42132</v>
      </c>
      <c r="AJ14" s="30">
        <f t="shared" si="4"/>
        <v>7537111</v>
      </c>
      <c r="AK14" s="92"/>
      <c r="AL14" s="92"/>
    </row>
    <row r="15" spans="1:38" ht="17.850000000000001" customHeight="1" x14ac:dyDescent="0.25">
      <c r="A15" s="5">
        <f t="shared" si="5"/>
        <v>12</v>
      </c>
      <c r="B15" s="5" t="s">
        <v>45</v>
      </c>
      <c r="C15" s="5">
        <v>9811</v>
      </c>
      <c r="D15" s="6" t="s">
        <v>225</v>
      </c>
      <c r="E15" s="6"/>
      <c r="F15" s="5" t="s">
        <v>51</v>
      </c>
      <c r="G15" s="12">
        <v>95719</v>
      </c>
      <c r="H15" s="12"/>
      <c r="I15" s="12">
        <v>6547</v>
      </c>
      <c r="J15" s="12"/>
      <c r="K15" s="12">
        <v>9691</v>
      </c>
      <c r="L15" s="12"/>
      <c r="M15" s="12"/>
      <c r="N15" s="12">
        <v>8636</v>
      </c>
      <c r="O15" s="12">
        <v>1055</v>
      </c>
      <c r="P15" s="12">
        <v>17203</v>
      </c>
      <c r="Q15" s="12"/>
      <c r="R15" s="30">
        <f t="shared" si="0"/>
        <v>138851</v>
      </c>
      <c r="S15" s="12">
        <v>84557</v>
      </c>
      <c r="T15" s="12">
        <v>1214</v>
      </c>
      <c r="U15" s="12"/>
      <c r="V15" s="12">
        <v>1593</v>
      </c>
      <c r="W15" s="12">
        <v>16133</v>
      </c>
      <c r="X15" s="12">
        <v>19697</v>
      </c>
      <c r="Y15" s="12">
        <v>6246</v>
      </c>
      <c r="Z15" s="12"/>
      <c r="AA15" s="12">
        <v>4140</v>
      </c>
      <c r="AB15" s="13">
        <f t="shared" si="6"/>
        <v>133580</v>
      </c>
      <c r="AC15" s="14">
        <f t="shared" si="2"/>
        <v>5271</v>
      </c>
      <c r="AD15" s="12">
        <v>1090000</v>
      </c>
      <c r="AE15" s="12">
        <v>163628</v>
      </c>
      <c r="AF15" s="12">
        <v>92780</v>
      </c>
      <c r="AG15" s="12">
        <v>1396</v>
      </c>
      <c r="AH15" s="30">
        <f t="shared" si="3"/>
        <v>1347804</v>
      </c>
      <c r="AI15" s="12"/>
      <c r="AJ15" s="30">
        <f t="shared" si="4"/>
        <v>1347804</v>
      </c>
      <c r="AK15" s="92"/>
      <c r="AL15" s="92"/>
    </row>
    <row r="16" spans="1:38" ht="17.850000000000001" customHeight="1" x14ac:dyDescent="0.25">
      <c r="A16" s="5">
        <f t="shared" si="5"/>
        <v>13</v>
      </c>
      <c r="B16" s="5" t="s">
        <v>45</v>
      </c>
      <c r="C16" s="5">
        <v>9793</v>
      </c>
      <c r="D16" s="6" t="s">
        <v>226</v>
      </c>
      <c r="E16" s="6"/>
      <c r="F16" s="5" t="s">
        <v>290</v>
      </c>
      <c r="G16" s="12">
        <v>114705</v>
      </c>
      <c r="H16" s="12"/>
      <c r="I16" s="12">
        <v>7055</v>
      </c>
      <c r="J16" s="12"/>
      <c r="K16" s="12">
        <v>4900</v>
      </c>
      <c r="L16" s="12">
        <v>0</v>
      </c>
      <c r="M16" s="12"/>
      <c r="N16" s="12">
        <v>31016</v>
      </c>
      <c r="O16" s="12">
        <v>12784</v>
      </c>
      <c r="P16" s="12">
        <v>2241</v>
      </c>
      <c r="Q16" s="12"/>
      <c r="R16" s="30">
        <f t="shared" si="0"/>
        <v>172701</v>
      </c>
      <c r="S16" s="12">
        <v>78601</v>
      </c>
      <c r="T16" s="12">
        <v>19200</v>
      </c>
      <c r="U16" s="12">
        <v>4444</v>
      </c>
      <c r="V16" s="12">
        <v>12627</v>
      </c>
      <c r="W16" s="12">
        <v>25882</v>
      </c>
      <c r="X16" s="12">
        <v>21914</v>
      </c>
      <c r="Y16" s="12">
        <v>6738</v>
      </c>
      <c r="Z16" s="12">
        <v>7055</v>
      </c>
      <c r="AA16" s="12">
        <v>322812</v>
      </c>
      <c r="AB16" s="13">
        <f t="shared" si="6"/>
        <v>499273</v>
      </c>
      <c r="AC16" s="14">
        <f t="shared" si="2"/>
        <v>-326572</v>
      </c>
      <c r="AD16" s="12">
        <v>2030000</v>
      </c>
      <c r="AE16" s="12">
        <v>4793</v>
      </c>
      <c r="AF16" s="12">
        <v>567288</v>
      </c>
      <c r="AG16" s="12">
        <v>2362</v>
      </c>
      <c r="AH16" s="30">
        <f t="shared" si="3"/>
        <v>2604443</v>
      </c>
      <c r="AI16" s="12">
        <v>6264</v>
      </c>
      <c r="AJ16" s="30">
        <f t="shared" si="4"/>
        <v>2598179</v>
      </c>
      <c r="AK16" s="92"/>
      <c r="AL16" s="92"/>
    </row>
    <row r="17" spans="1:38" ht="17.850000000000001" customHeight="1" x14ac:dyDescent="0.25">
      <c r="A17" s="5">
        <f t="shared" si="5"/>
        <v>14</v>
      </c>
      <c r="B17" s="5" t="s">
        <v>45</v>
      </c>
      <c r="C17" s="5">
        <v>9812</v>
      </c>
      <c r="D17" s="6" t="s">
        <v>227</v>
      </c>
      <c r="E17" s="6"/>
      <c r="F17" s="5" t="s">
        <v>51</v>
      </c>
      <c r="G17" s="12">
        <v>326112</v>
      </c>
      <c r="H17" s="12"/>
      <c r="I17" s="12">
        <v>2747</v>
      </c>
      <c r="J17" s="12"/>
      <c r="K17" s="12">
        <v>37000</v>
      </c>
      <c r="L17" s="12">
        <v>1000</v>
      </c>
      <c r="M17" s="12"/>
      <c r="N17" s="12">
        <v>29973</v>
      </c>
      <c r="O17" s="12">
        <v>2224</v>
      </c>
      <c r="P17" s="12">
        <v>13649</v>
      </c>
      <c r="Q17" s="12"/>
      <c r="R17" s="30">
        <f t="shared" si="0"/>
        <v>412705</v>
      </c>
      <c r="S17" s="12">
        <v>85815</v>
      </c>
      <c r="T17" s="12"/>
      <c r="U17" s="12">
        <v>2445</v>
      </c>
      <c r="V17" s="12">
        <v>171119</v>
      </c>
      <c r="W17" s="12">
        <v>96033</v>
      </c>
      <c r="X17" s="12">
        <v>94487</v>
      </c>
      <c r="Y17" s="12">
        <v>28603</v>
      </c>
      <c r="Z17" s="12"/>
      <c r="AA17" s="12">
        <v>27704</v>
      </c>
      <c r="AB17" s="13">
        <f t="shared" si="6"/>
        <v>506206</v>
      </c>
      <c r="AC17" s="14">
        <f t="shared" si="2"/>
        <v>-93501</v>
      </c>
      <c r="AD17" s="12">
        <v>4119580</v>
      </c>
      <c r="AE17" s="12">
        <v>29246</v>
      </c>
      <c r="AF17" s="12">
        <v>103906</v>
      </c>
      <c r="AG17" s="12">
        <v>6662</v>
      </c>
      <c r="AH17" s="30">
        <f t="shared" si="3"/>
        <v>4259394</v>
      </c>
      <c r="AI17" s="12">
        <v>75445</v>
      </c>
      <c r="AJ17" s="30">
        <f t="shared" si="4"/>
        <v>4183949</v>
      </c>
      <c r="AK17" s="92"/>
      <c r="AL17" s="92"/>
    </row>
    <row r="18" spans="1:38" ht="17.850000000000001" customHeight="1" x14ac:dyDescent="0.25">
      <c r="A18" s="5">
        <f t="shared" si="5"/>
        <v>15</v>
      </c>
      <c r="B18" s="5" t="s">
        <v>45</v>
      </c>
      <c r="C18" s="5">
        <v>9813</v>
      </c>
      <c r="D18" s="6" t="s">
        <v>228</v>
      </c>
      <c r="E18" s="6"/>
      <c r="F18" s="5" t="s">
        <v>290</v>
      </c>
      <c r="G18" s="12">
        <v>83549</v>
      </c>
      <c r="H18" s="12">
        <v>0</v>
      </c>
      <c r="I18" s="12"/>
      <c r="J18" s="12"/>
      <c r="K18" s="12"/>
      <c r="L18" s="12">
        <v>41680</v>
      </c>
      <c r="M18" s="12"/>
      <c r="N18" s="12">
        <v>33889</v>
      </c>
      <c r="O18" s="12">
        <v>10138</v>
      </c>
      <c r="P18" s="12">
        <v>6053</v>
      </c>
      <c r="Q18" s="12"/>
      <c r="R18" s="30">
        <f t="shared" si="0"/>
        <v>175309</v>
      </c>
      <c r="S18" s="12"/>
      <c r="T18" s="12"/>
      <c r="U18" s="12">
        <v>7530</v>
      </c>
      <c r="V18" s="12">
        <v>11206</v>
      </c>
      <c r="W18" s="12">
        <v>46257</v>
      </c>
      <c r="X18" s="12">
        <v>14632</v>
      </c>
      <c r="Y18" s="12"/>
      <c r="Z18" s="12"/>
      <c r="AA18" s="12"/>
      <c r="AB18" s="13">
        <f t="shared" si="6"/>
        <v>79625</v>
      </c>
      <c r="AC18" s="14">
        <f t="shared" si="2"/>
        <v>95684</v>
      </c>
      <c r="AD18" s="12">
        <v>1265160</v>
      </c>
      <c r="AE18" s="12">
        <v>978682</v>
      </c>
      <c r="AF18" s="12">
        <v>272581</v>
      </c>
      <c r="AG18" s="12">
        <v>3804</v>
      </c>
      <c r="AH18" s="30">
        <f t="shared" si="3"/>
        <v>2520227</v>
      </c>
      <c r="AI18" s="12">
        <v>2034</v>
      </c>
      <c r="AJ18" s="30">
        <f t="shared" si="4"/>
        <v>2518193</v>
      </c>
      <c r="AK18" s="92"/>
      <c r="AL18" s="92"/>
    </row>
    <row r="19" spans="1:38" ht="17.850000000000001" customHeight="1" x14ac:dyDescent="0.25">
      <c r="A19" s="5">
        <f t="shared" si="5"/>
        <v>16</v>
      </c>
      <c r="B19" s="5" t="s">
        <v>45</v>
      </c>
      <c r="C19" s="5">
        <v>9814</v>
      </c>
      <c r="D19" s="6" t="s">
        <v>229</v>
      </c>
      <c r="E19" s="6"/>
      <c r="F19" s="5" t="s">
        <v>51</v>
      </c>
      <c r="G19" s="12"/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/>
      <c r="N19" s="12"/>
      <c r="O19" s="12">
        <v>23064</v>
      </c>
      <c r="P19" s="12">
        <v>0</v>
      </c>
      <c r="Q19" s="12">
        <v>0</v>
      </c>
      <c r="R19" s="30">
        <f t="shared" si="0"/>
        <v>23064</v>
      </c>
      <c r="S19" s="12"/>
      <c r="T19" s="12">
        <v>0</v>
      </c>
      <c r="U19" s="12">
        <v>519</v>
      </c>
      <c r="V19" s="12"/>
      <c r="W19" s="12">
        <v>6927</v>
      </c>
      <c r="X19" s="12">
        <v>206</v>
      </c>
      <c r="Y19" s="12"/>
      <c r="Z19" s="12">
        <v>0</v>
      </c>
      <c r="AA19" s="12">
        <v>1456</v>
      </c>
      <c r="AB19" s="13">
        <f t="shared" si="6"/>
        <v>9108</v>
      </c>
      <c r="AC19" s="14">
        <f t="shared" si="2"/>
        <v>13956</v>
      </c>
      <c r="AD19" s="12">
        <v>114000</v>
      </c>
      <c r="AE19" s="12">
        <v>54000</v>
      </c>
      <c r="AF19" s="12">
        <v>438688</v>
      </c>
      <c r="AG19" s="12">
        <v>0</v>
      </c>
      <c r="AH19" s="30">
        <f t="shared" si="3"/>
        <v>606688</v>
      </c>
      <c r="AI19" s="12">
        <v>0</v>
      </c>
      <c r="AJ19" s="30">
        <f t="shared" si="4"/>
        <v>606688</v>
      </c>
      <c r="AK19" s="92"/>
      <c r="AL19" s="92"/>
    </row>
    <row r="20" spans="1:38" ht="17.850000000000001" customHeight="1" x14ac:dyDescent="0.25">
      <c r="A20" s="5">
        <f t="shared" si="5"/>
        <v>17</v>
      </c>
      <c r="B20" s="5" t="s">
        <v>45</v>
      </c>
      <c r="C20" s="5">
        <v>15064</v>
      </c>
      <c r="D20" s="6" t="s">
        <v>230</v>
      </c>
      <c r="E20" s="6"/>
      <c r="F20" s="5" t="s">
        <v>51</v>
      </c>
      <c r="G20" s="12">
        <v>97722</v>
      </c>
      <c r="H20" s="12"/>
      <c r="I20" s="12"/>
      <c r="J20" s="12">
        <v>0</v>
      </c>
      <c r="K20" s="12"/>
      <c r="L20" s="12"/>
      <c r="M20" s="12"/>
      <c r="N20" s="12"/>
      <c r="O20" s="12">
        <v>39979</v>
      </c>
      <c r="P20" s="12"/>
      <c r="Q20" s="12"/>
      <c r="R20" s="30">
        <f t="shared" si="0"/>
        <v>137701</v>
      </c>
      <c r="S20" s="12">
        <v>47294</v>
      </c>
      <c r="T20" s="12">
        <v>21450</v>
      </c>
      <c r="U20" s="12">
        <v>516</v>
      </c>
      <c r="V20" s="12">
        <v>15391</v>
      </c>
      <c r="W20" s="12">
        <v>22882</v>
      </c>
      <c r="X20" s="12">
        <v>27311</v>
      </c>
      <c r="Y20" s="12">
        <v>11447</v>
      </c>
      <c r="Z20" s="12">
        <v>1000</v>
      </c>
      <c r="AA20" s="12"/>
      <c r="AB20" s="13">
        <f t="shared" si="6"/>
        <v>147291</v>
      </c>
      <c r="AC20" s="14">
        <f t="shared" si="2"/>
        <v>-9590</v>
      </c>
      <c r="AD20" s="12">
        <v>2530000</v>
      </c>
      <c r="AE20" s="12">
        <v>3750</v>
      </c>
      <c r="AF20" s="12">
        <v>1398389</v>
      </c>
      <c r="AG20" s="12">
        <v>2018</v>
      </c>
      <c r="AH20" s="30">
        <f t="shared" si="3"/>
        <v>3934157</v>
      </c>
      <c r="AI20" s="12">
        <v>7804</v>
      </c>
      <c r="AJ20" s="30">
        <f t="shared" si="4"/>
        <v>3926353</v>
      </c>
      <c r="AK20" s="92"/>
      <c r="AL20" s="92"/>
    </row>
    <row r="21" spans="1:38" ht="17.850000000000001" customHeight="1" x14ac:dyDescent="0.25">
      <c r="A21" s="5">
        <f t="shared" si="5"/>
        <v>18</v>
      </c>
      <c r="B21" s="5" t="s">
        <v>45</v>
      </c>
      <c r="C21" s="33">
        <v>9826</v>
      </c>
      <c r="D21" s="6" t="s">
        <v>231</v>
      </c>
      <c r="E21" s="6"/>
      <c r="F21" s="5" t="s">
        <v>290</v>
      </c>
      <c r="G21" s="12">
        <v>146176</v>
      </c>
      <c r="H21" s="12">
        <v>3247</v>
      </c>
      <c r="I21" s="12"/>
      <c r="J21" s="12"/>
      <c r="K21" s="12">
        <v>12000</v>
      </c>
      <c r="L21" s="12">
        <v>6000</v>
      </c>
      <c r="M21" s="12"/>
      <c r="N21" s="12">
        <v>121472</v>
      </c>
      <c r="O21" s="12">
        <v>10946</v>
      </c>
      <c r="P21" s="12">
        <v>11403</v>
      </c>
      <c r="Q21" s="12"/>
      <c r="R21" s="30">
        <f t="shared" si="0"/>
        <v>311244</v>
      </c>
      <c r="S21" s="12">
        <v>81397</v>
      </c>
      <c r="T21" s="12">
        <v>12000</v>
      </c>
      <c r="U21" s="12">
        <v>5981</v>
      </c>
      <c r="V21" s="12">
        <v>32821</v>
      </c>
      <c r="W21" s="12">
        <v>117017</v>
      </c>
      <c r="X21" s="12">
        <v>38408</v>
      </c>
      <c r="Y21" s="12">
        <v>4943</v>
      </c>
      <c r="Z21" s="12">
        <v>2950</v>
      </c>
      <c r="AA21" s="12">
        <v>2134</v>
      </c>
      <c r="AB21" s="13">
        <f t="shared" si="6"/>
        <v>297651</v>
      </c>
      <c r="AC21" s="14">
        <f t="shared" si="2"/>
        <v>13593</v>
      </c>
      <c r="AD21" s="12">
        <v>3722666</v>
      </c>
      <c r="AE21" s="12">
        <v>109232</v>
      </c>
      <c r="AF21" s="12">
        <v>118517</v>
      </c>
      <c r="AG21" s="12">
        <v>4890</v>
      </c>
      <c r="AH21" s="30">
        <f t="shared" si="3"/>
        <v>3955305</v>
      </c>
      <c r="AI21" s="12">
        <v>9078</v>
      </c>
      <c r="AJ21" s="30">
        <f t="shared" si="4"/>
        <v>3946227</v>
      </c>
      <c r="AK21" s="92"/>
      <c r="AL21" s="92"/>
    </row>
    <row r="22" spans="1:38" ht="17.850000000000001" customHeight="1" x14ac:dyDescent="0.25">
      <c r="A22" s="5">
        <f t="shared" si="5"/>
        <v>19</v>
      </c>
      <c r="B22" s="5" t="s">
        <v>45</v>
      </c>
      <c r="C22" s="33">
        <v>9827</v>
      </c>
      <c r="D22" s="6" t="s">
        <v>232</v>
      </c>
      <c r="E22" s="6"/>
      <c r="F22" s="5" t="s">
        <v>290</v>
      </c>
      <c r="G22" s="12">
        <v>24719</v>
      </c>
      <c r="H22" s="12">
        <v>0</v>
      </c>
      <c r="I22" s="12"/>
      <c r="J22" s="12">
        <v>5000</v>
      </c>
      <c r="K22" s="12"/>
      <c r="L22" s="12">
        <v>0</v>
      </c>
      <c r="M22" s="12"/>
      <c r="N22" s="12">
        <v>12550</v>
      </c>
      <c r="O22" s="12">
        <v>2473</v>
      </c>
      <c r="P22" s="12">
        <v>349</v>
      </c>
      <c r="Q22" s="12">
        <v>1140</v>
      </c>
      <c r="R22" s="30">
        <f t="shared" si="0"/>
        <v>46231</v>
      </c>
      <c r="S22" s="12">
        <v>3404</v>
      </c>
      <c r="T22" s="12">
        <v>0</v>
      </c>
      <c r="U22" s="12"/>
      <c r="V22" s="12">
        <v>0</v>
      </c>
      <c r="W22" s="12">
        <v>30957</v>
      </c>
      <c r="X22" s="12">
        <v>5095</v>
      </c>
      <c r="Y22" s="12">
        <v>4046</v>
      </c>
      <c r="Z22" s="12">
        <v>1000</v>
      </c>
      <c r="AA22" s="12">
        <v>4264</v>
      </c>
      <c r="AB22" s="13">
        <f t="shared" si="6"/>
        <v>48766</v>
      </c>
      <c r="AC22" s="14">
        <f t="shared" si="2"/>
        <v>-2535</v>
      </c>
      <c r="AD22" s="12">
        <v>1840000</v>
      </c>
      <c r="AE22" s="12">
        <v>145738</v>
      </c>
      <c r="AF22" s="12">
        <v>98047</v>
      </c>
      <c r="AG22" s="12"/>
      <c r="AH22" s="30">
        <f t="shared" si="3"/>
        <v>2083785</v>
      </c>
      <c r="AI22" s="12">
        <v>-963</v>
      </c>
      <c r="AJ22" s="30">
        <f t="shared" si="4"/>
        <v>2084748</v>
      </c>
      <c r="AK22" s="92"/>
      <c r="AL22" s="92"/>
    </row>
    <row r="23" spans="1:38" ht="17.850000000000001" customHeight="1" x14ac:dyDescent="0.25">
      <c r="A23" s="5">
        <v>20</v>
      </c>
      <c r="B23" s="5" t="s">
        <v>45</v>
      </c>
      <c r="C23" s="33">
        <v>9828</v>
      </c>
      <c r="D23" s="6" t="s">
        <v>233</v>
      </c>
      <c r="E23" s="6"/>
      <c r="F23" s="5" t="s">
        <v>290</v>
      </c>
      <c r="G23" s="12">
        <v>56133</v>
      </c>
      <c r="H23" s="12"/>
      <c r="I23" s="12">
        <v>1320</v>
      </c>
      <c r="J23" s="12"/>
      <c r="K23" s="12"/>
      <c r="L23" s="12">
        <v>21498</v>
      </c>
      <c r="M23" s="12"/>
      <c r="N23" s="12">
        <v>18501</v>
      </c>
      <c r="O23" s="12">
        <v>23675</v>
      </c>
      <c r="P23" s="12">
        <v>8363</v>
      </c>
      <c r="Q23" s="12"/>
      <c r="R23" s="30">
        <f t="shared" si="0"/>
        <v>129490</v>
      </c>
      <c r="S23" s="12"/>
      <c r="T23" s="12"/>
      <c r="U23" s="12"/>
      <c r="V23" s="12">
        <v>65882</v>
      </c>
      <c r="W23" s="12">
        <v>15728</v>
      </c>
      <c r="X23" s="12">
        <v>33487</v>
      </c>
      <c r="Y23" s="12">
        <v>193</v>
      </c>
      <c r="Z23" s="12">
        <v>972</v>
      </c>
      <c r="AA23" s="12">
        <v>16233</v>
      </c>
      <c r="AB23" s="13">
        <f t="shared" si="6"/>
        <v>132495</v>
      </c>
      <c r="AC23" s="14">
        <f t="shared" si="2"/>
        <v>-3005</v>
      </c>
      <c r="AD23" s="12">
        <v>696955</v>
      </c>
      <c r="AE23" s="12">
        <v>70000</v>
      </c>
      <c r="AF23" s="12">
        <v>487345</v>
      </c>
      <c r="AG23" s="12">
        <v>2734</v>
      </c>
      <c r="AH23" s="30">
        <f t="shared" si="3"/>
        <v>1257034</v>
      </c>
      <c r="AI23" s="12">
        <v>2445</v>
      </c>
      <c r="AJ23" s="30">
        <f t="shared" si="4"/>
        <v>1254589</v>
      </c>
      <c r="AK23" s="92"/>
      <c r="AL23" s="92"/>
    </row>
    <row r="24" spans="1:38" ht="17.850000000000001" customHeight="1" x14ac:dyDescent="0.25">
      <c r="A24" s="5">
        <f t="shared" si="5"/>
        <v>21</v>
      </c>
      <c r="B24" s="5" t="s">
        <v>45</v>
      </c>
      <c r="C24" s="33">
        <v>9829</v>
      </c>
      <c r="D24" s="6" t="s">
        <v>234</v>
      </c>
      <c r="E24" s="6"/>
      <c r="F24" s="5" t="s">
        <v>290</v>
      </c>
      <c r="G24" s="12">
        <v>83394</v>
      </c>
      <c r="H24" s="12"/>
      <c r="I24" s="12"/>
      <c r="J24" s="12"/>
      <c r="K24" s="12"/>
      <c r="L24" s="12"/>
      <c r="M24" s="12"/>
      <c r="N24" s="12">
        <v>23400</v>
      </c>
      <c r="O24" s="12">
        <v>15040</v>
      </c>
      <c r="P24" s="12"/>
      <c r="Q24" s="12"/>
      <c r="R24" s="30">
        <f t="shared" si="0"/>
        <v>121834</v>
      </c>
      <c r="S24" s="12"/>
      <c r="T24" s="12"/>
      <c r="U24" s="12">
        <v>6956</v>
      </c>
      <c r="V24" s="12">
        <v>18374</v>
      </c>
      <c r="W24" s="12">
        <v>103218</v>
      </c>
      <c r="X24" s="12">
        <v>6182</v>
      </c>
      <c r="Y24" s="12"/>
      <c r="Z24" s="12"/>
      <c r="AA24" s="12">
        <v>23557</v>
      </c>
      <c r="AB24" s="13">
        <f t="shared" si="6"/>
        <v>158287</v>
      </c>
      <c r="AC24" s="14">
        <f t="shared" si="2"/>
        <v>-36453</v>
      </c>
      <c r="AD24" s="12">
        <v>1205000</v>
      </c>
      <c r="AE24" s="12">
        <v>0</v>
      </c>
      <c r="AF24" s="12">
        <v>238972</v>
      </c>
      <c r="AG24" s="12">
        <v>8478</v>
      </c>
      <c r="AH24" s="30">
        <f t="shared" si="3"/>
        <v>1452450</v>
      </c>
      <c r="AI24" s="12">
        <v>34480</v>
      </c>
      <c r="AJ24" s="30">
        <f t="shared" si="4"/>
        <v>1417970</v>
      </c>
      <c r="AK24" s="92"/>
      <c r="AL24" s="92"/>
    </row>
    <row r="25" spans="1:38" ht="17.850000000000001" customHeight="1" x14ac:dyDescent="0.25">
      <c r="A25" s="5">
        <v>22</v>
      </c>
      <c r="B25" s="5" t="s">
        <v>45</v>
      </c>
      <c r="C25" s="33">
        <v>9831</v>
      </c>
      <c r="D25" s="6" t="s">
        <v>235</v>
      </c>
      <c r="E25" s="6"/>
      <c r="F25" s="5" t="s">
        <v>290</v>
      </c>
      <c r="G25" s="12">
        <v>61672</v>
      </c>
      <c r="H25" s="12"/>
      <c r="I25" s="12"/>
      <c r="J25" s="12">
        <v>0</v>
      </c>
      <c r="K25" s="12">
        <v>0</v>
      </c>
      <c r="L25" s="12"/>
      <c r="M25" s="12"/>
      <c r="N25" s="12">
        <v>8504</v>
      </c>
      <c r="O25" s="12">
        <v>27827</v>
      </c>
      <c r="P25" s="12"/>
      <c r="Q25" s="12">
        <v>230</v>
      </c>
      <c r="R25" s="30">
        <f t="shared" si="0"/>
        <v>98233</v>
      </c>
      <c r="S25" s="12"/>
      <c r="T25" s="12"/>
      <c r="U25" s="12">
        <v>10767</v>
      </c>
      <c r="V25" s="12">
        <v>44932</v>
      </c>
      <c r="W25" s="12">
        <v>19546</v>
      </c>
      <c r="X25" s="12">
        <v>19780</v>
      </c>
      <c r="Y25" s="12">
        <v>10555</v>
      </c>
      <c r="Z25" s="12"/>
      <c r="AA25" s="12">
        <v>1474</v>
      </c>
      <c r="AB25" s="13">
        <f t="shared" si="6"/>
        <v>107054</v>
      </c>
      <c r="AC25" s="14">
        <f t="shared" si="2"/>
        <v>-8821</v>
      </c>
      <c r="AD25" s="12">
        <v>1033773</v>
      </c>
      <c r="AE25" s="12">
        <v>49982</v>
      </c>
      <c r="AF25" s="12">
        <v>516823</v>
      </c>
      <c r="AG25" s="12">
        <v>5157</v>
      </c>
      <c r="AH25" s="30">
        <f t="shared" si="3"/>
        <v>1605735</v>
      </c>
      <c r="AI25" s="12">
        <v>5646</v>
      </c>
      <c r="AJ25" s="30">
        <f t="shared" si="4"/>
        <v>1600089</v>
      </c>
      <c r="AK25" s="92"/>
      <c r="AL25" s="92"/>
    </row>
    <row r="26" spans="1:38" ht="17.850000000000001" customHeight="1" x14ac:dyDescent="0.25">
      <c r="A26" s="5">
        <v>23</v>
      </c>
      <c r="B26" s="5" t="s">
        <v>45</v>
      </c>
      <c r="C26" s="5">
        <v>9815</v>
      </c>
      <c r="D26" s="6" t="s">
        <v>236</v>
      </c>
      <c r="E26" s="6"/>
      <c r="F26" s="5" t="s">
        <v>290</v>
      </c>
      <c r="G26" s="12">
        <v>56625</v>
      </c>
      <c r="H26" s="12"/>
      <c r="I26" s="12"/>
      <c r="J26" s="12"/>
      <c r="K26" s="12"/>
      <c r="L26" s="12">
        <v>0</v>
      </c>
      <c r="M26" s="12"/>
      <c r="N26" s="12"/>
      <c r="O26" s="12">
        <v>12681</v>
      </c>
      <c r="P26" s="12"/>
      <c r="Q26" s="12"/>
      <c r="R26" s="30">
        <f t="shared" si="0"/>
        <v>69306</v>
      </c>
      <c r="S26" s="12">
        <v>47042</v>
      </c>
      <c r="T26" s="12"/>
      <c r="U26" s="12">
        <v>11105</v>
      </c>
      <c r="V26" s="12"/>
      <c r="W26" s="12">
        <v>14785</v>
      </c>
      <c r="X26" s="12">
        <v>3874</v>
      </c>
      <c r="Y26" s="12">
        <v>2653</v>
      </c>
      <c r="Z26" s="12"/>
      <c r="AA26" s="12"/>
      <c r="AB26" s="13">
        <f t="shared" si="6"/>
        <v>79459</v>
      </c>
      <c r="AC26" s="14">
        <f t="shared" si="2"/>
        <v>-10153</v>
      </c>
      <c r="AD26" s="12">
        <v>881837</v>
      </c>
      <c r="AE26" s="12">
        <v>3650</v>
      </c>
      <c r="AF26" s="12">
        <v>265195</v>
      </c>
      <c r="AG26" s="12">
        <v>1486</v>
      </c>
      <c r="AH26" s="30">
        <f t="shared" si="3"/>
        <v>1152168</v>
      </c>
      <c r="AI26" s="12">
        <v>6972</v>
      </c>
      <c r="AJ26" s="30">
        <f t="shared" si="4"/>
        <v>1145196</v>
      </c>
      <c r="AK26" s="92"/>
      <c r="AL26" s="92"/>
    </row>
    <row r="27" spans="1:38" ht="17.850000000000001" customHeight="1" x14ac:dyDescent="0.25">
      <c r="A27" s="5">
        <f t="shared" si="5"/>
        <v>24</v>
      </c>
      <c r="B27" s="5" t="s">
        <v>45</v>
      </c>
      <c r="C27" s="5">
        <v>9755</v>
      </c>
      <c r="D27" s="6" t="s">
        <v>237</v>
      </c>
      <c r="E27" s="6"/>
      <c r="F27" s="5" t="s">
        <v>290</v>
      </c>
      <c r="G27" s="12">
        <v>15574</v>
      </c>
      <c r="H27" s="12"/>
      <c r="I27" s="12">
        <v>0</v>
      </c>
      <c r="J27" s="12">
        <v>193183</v>
      </c>
      <c r="K27" s="12"/>
      <c r="L27" s="12">
        <v>0</v>
      </c>
      <c r="M27" s="12"/>
      <c r="N27" s="12">
        <v>13380</v>
      </c>
      <c r="O27" s="12">
        <v>41053</v>
      </c>
      <c r="P27" s="12">
        <v>2615</v>
      </c>
      <c r="Q27" s="12">
        <v>14092</v>
      </c>
      <c r="R27" s="30">
        <f t="shared" ref="R27:R59" si="7">SUM(G27:Q27)</f>
        <v>279897</v>
      </c>
      <c r="S27" s="12">
        <v>16019</v>
      </c>
      <c r="T27" s="12">
        <v>0</v>
      </c>
      <c r="U27" s="12"/>
      <c r="V27" s="12"/>
      <c r="W27" s="12">
        <v>201796</v>
      </c>
      <c r="X27" s="12">
        <v>7125</v>
      </c>
      <c r="Y27" s="12"/>
      <c r="Z27" s="12">
        <v>0</v>
      </c>
      <c r="AA27" s="12"/>
      <c r="AB27" s="13">
        <f t="shared" ref="AB27:AB59" si="8">SUM(S27:AA27)</f>
        <v>224940</v>
      </c>
      <c r="AC27" s="14">
        <f t="shared" si="2"/>
        <v>54957</v>
      </c>
      <c r="AD27" s="12">
        <v>815000</v>
      </c>
      <c r="AE27" s="12">
        <v>0</v>
      </c>
      <c r="AF27" s="12">
        <v>682421</v>
      </c>
      <c r="AG27" s="12">
        <v>0</v>
      </c>
      <c r="AH27" s="30">
        <f t="shared" si="3"/>
        <v>1497421</v>
      </c>
      <c r="AI27" s="12">
        <v>0</v>
      </c>
      <c r="AJ27" s="30">
        <f t="shared" ref="AJ27:AJ59" si="9">+AH27-AI27</f>
        <v>1497421</v>
      </c>
      <c r="AK27" s="92"/>
      <c r="AL27" s="92"/>
    </row>
    <row r="28" spans="1:38" ht="17.850000000000001" customHeight="1" x14ac:dyDescent="0.25">
      <c r="A28" s="5">
        <f t="shared" si="5"/>
        <v>25</v>
      </c>
      <c r="B28" s="5" t="s">
        <v>45</v>
      </c>
      <c r="C28" s="5">
        <v>9802</v>
      </c>
      <c r="D28" s="6" t="s">
        <v>238</v>
      </c>
      <c r="E28" s="6"/>
      <c r="F28" s="5" t="s">
        <v>290</v>
      </c>
      <c r="G28" s="12">
        <v>54713</v>
      </c>
      <c r="H28" s="12"/>
      <c r="I28" s="12">
        <v>551</v>
      </c>
      <c r="J28" s="12"/>
      <c r="K28" s="12">
        <v>3189</v>
      </c>
      <c r="L28" s="12"/>
      <c r="M28" s="12"/>
      <c r="N28" s="12">
        <v>170</v>
      </c>
      <c r="O28" s="12">
        <v>69781</v>
      </c>
      <c r="P28" s="12">
        <v>39039</v>
      </c>
      <c r="Q28" s="12">
        <v>6365</v>
      </c>
      <c r="R28" s="30">
        <f t="shared" ref="R28:R40" si="10">SUM(G28:Q28)</f>
        <v>173808</v>
      </c>
      <c r="S28" s="12">
        <v>73530</v>
      </c>
      <c r="T28" s="12"/>
      <c r="U28" s="12"/>
      <c r="V28" s="12">
        <v>47691</v>
      </c>
      <c r="W28" s="12">
        <v>21915</v>
      </c>
      <c r="X28" s="12">
        <v>27984</v>
      </c>
      <c r="Y28" s="12"/>
      <c r="Z28" s="12"/>
      <c r="AA28" s="12">
        <v>1734</v>
      </c>
      <c r="AB28" s="13">
        <f t="shared" ref="AB28:AB40" si="11">SUM(S28:AA28)</f>
        <v>172854</v>
      </c>
      <c r="AC28" s="14">
        <f t="shared" si="2"/>
        <v>954</v>
      </c>
      <c r="AD28" s="12">
        <v>1148518</v>
      </c>
      <c r="AE28" s="12"/>
      <c r="AF28" s="12">
        <v>1396699</v>
      </c>
      <c r="AG28" s="12"/>
      <c r="AH28" s="30">
        <f t="shared" si="3"/>
        <v>2545217</v>
      </c>
      <c r="AI28" s="12">
        <v>2544308</v>
      </c>
      <c r="AJ28" s="30">
        <f t="shared" ref="AJ28:AJ40" si="12">+AH28-AI28</f>
        <v>909</v>
      </c>
      <c r="AK28" s="92"/>
      <c r="AL28" s="92"/>
    </row>
    <row r="29" spans="1:38" ht="17.850000000000001" customHeight="1" x14ac:dyDescent="0.25">
      <c r="A29" s="5">
        <f t="shared" si="5"/>
        <v>26</v>
      </c>
      <c r="B29" s="5" t="s">
        <v>45</v>
      </c>
      <c r="C29" s="5">
        <v>9773</v>
      </c>
      <c r="D29" s="6" t="s">
        <v>239</v>
      </c>
      <c r="E29" s="6"/>
      <c r="F29" s="5" t="s">
        <v>290</v>
      </c>
      <c r="G29" s="12">
        <v>276663</v>
      </c>
      <c r="H29" s="12">
        <v>0</v>
      </c>
      <c r="I29" s="12">
        <v>654</v>
      </c>
      <c r="J29" s="12"/>
      <c r="K29" s="12">
        <v>158909</v>
      </c>
      <c r="L29" s="12"/>
      <c r="M29" s="12"/>
      <c r="N29" s="12">
        <v>8582</v>
      </c>
      <c r="O29" s="12">
        <v>1331</v>
      </c>
      <c r="P29" s="12">
        <v>17450</v>
      </c>
      <c r="Q29" s="12">
        <v>1800</v>
      </c>
      <c r="R29" s="30">
        <f t="shared" si="10"/>
        <v>465389</v>
      </c>
      <c r="S29" s="12">
        <v>144931</v>
      </c>
      <c r="T29" s="12">
        <v>73780</v>
      </c>
      <c r="U29" s="12">
        <v>3511</v>
      </c>
      <c r="V29" s="12">
        <v>146031</v>
      </c>
      <c r="W29" s="12">
        <v>45646</v>
      </c>
      <c r="X29" s="12">
        <v>56338</v>
      </c>
      <c r="Y29" s="12">
        <v>6052</v>
      </c>
      <c r="Z29" s="12">
        <v>160</v>
      </c>
      <c r="AA29" s="12">
        <v>28413</v>
      </c>
      <c r="AB29" s="13">
        <f t="shared" si="11"/>
        <v>504862</v>
      </c>
      <c r="AC29" s="14">
        <f t="shared" si="2"/>
        <v>-39473</v>
      </c>
      <c r="AD29" s="12">
        <v>1060000</v>
      </c>
      <c r="AE29" s="12">
        <v>10217</v>
      </c>
      <c r="AF29" s="12">
        <v>107469</v>
      </c>
      <c r="AG29" s="12">
        <v>575</v>
      </c>
      <c r="AH29" s="30">
        <f t="shared" si="3"/>
        <v>1178261</v>
      </c>
      <c r="AI29" s="12">
        <v>131703</v>
      </c>
      <c r="AJ29" s="30">
        <f t="shared" si="12"/>
        <v>1046558</v>
      </c>
      <c r="AK29" s="92"/>
      <c r="AL29" s="92"/>
    </row>
    <row r="30" spans="1:38" ht="17.850000000000001" customHeight="1" x14ac:dyDescent="0.25">
      <c r="A30" s="5">
        <f t="shared" si="5"/>
        <v>27</v>
      </c>
      <c r="B30" s="5" t="s">
        <v>45</v>
      </c>
      <c r="C30" s="33">
        <v>9833</v>
      </c>
      <c r="D30" s="6" t="s">
        <v>240</v>
      </c>
      <c r="E30" s="6"/>
      <c r="F30" s="5" t="s">
        <v>290</v>
      </c>
      <c r="G30" s="12">
        <v>8620</v>
      </c>
      <c r="H30" s="12">
        <v>110</v>
      </c>
      <c r="I30" s="12"/>
      <c r="J30" s="12">
        <v>0</v>
      </c>
      <c r="K30" s="12"/>
      <c r="L30" s="12"/>
      <c r="M30" s="12"/>
      <c r="N30" s="12"/>
      <c r="O30" s="12">
        <v>1126</v>
      </c>
      <c r="P30" s="12"/>
      <c r="Q30" s="12"/>
      <c r="R30" s="30">
        <f t="shared" si="10"/>
        <v>9856</v>
      </c>
      <c r="S30" s="12"/>
      <c r="T30" s="12">
        <v>0</v>
      </c>
      <c r="U30" s="12">
        <v>2730</v>
      </c>
      <c r="V30" s="12">
        <v>0</v>
      </c>
      <c r="W30" s="12">
        <v>5473</v>
      </c>
      <c r="X30" s="12">
        <v>3152</v>
      </c>
      <c r="Y30" s="12">
        <v>600</v>
      </c>
      <c r="Z30" s="12">
        <v>510</v>
      </c>
      <c r="AA30" s="12">
        <v>337</v>
      </c>
      <c r="AB30" s="13">
        <f t="shared" si="11"/>
        <v>12802</v>
      </c>
      <c r="AC30" s="14">
        <f t="shared" si="2"/>
        <v>-2946</v>
      </c>
      <c r="AD30" s="12">
        <v>325000</v>
      </c>
      <c r="AE30" s="12">
        <v>0</v>
      </c>
      <c r="AF30" s="12">
        <v>25357</v>
      </c>
      <c r="AG30" s="12">
        <v>0</v>
      </c>
      <c r="AH30" s="30">
        <f t="shared" si="3"/>
        <v>350357</v>
      </c>
      <c r="AI30" s="12"/>
      <c r="AJ30" s="30">
        <f t="shared" si="12"/>
        <v>350357</v>
      </c>
      <c r="AK30" s="92"/>
      <c r="AL30" s="92"/>
    </row>
    <row r="31" spans="1:38" ht="17.850000000000001" customHeight="1" x14ac:dyDescent="0.25">
      <c r="A31" s="5">
        <f t="shared" si="5"/>
        <v>28</v>
      </c>
      <c r="B31" s="5" t="s">
        <v>45</v>
      </c>
      <c r="C31" s="5">
        <v>9816</v>
      </c>
      <c r="D31" s="6" t="s">
        <v>309</v>
      </c>
      <c r="E31" s="6"/>
      <c r="F31" s="5" t="s">
        <v>290</v>
      </c>
      <c r="G31" s="12">
        <v>58836</v>
      </c>
      <c r="H31" s="12"/>
      <c r="I31" s="12">
        <v>42123</v>
      </c>
      <c r="J31" s="12">
        <v>46230</v>
      </c>
      <c r="K31" s="12"/>
      <c r="L31" s="12">
        <v>0</v>
      </c>
      <c r="M31" s="12"/>
      <c r="N31" s="12">
        <v>23435</v>
      </c>
      <c r="O31" s="12">
        <v>50005</v>
      </c>
      <c r="P31" s="12"/>
      <c r="Q31" s="12"/>
      <c r="R31" s="30">
        <f t="shared" si="10"/>
        <v>220629</v>
      </c>
      <c r="S31" s="12"/>
      <c r="T31" s="12"/>
      <c r="U31" s="12">
        <v>5439</v>
      </c>
      <c r="V31" s="12">
        <v>930</v>
      </c>
      <c r="W31" s="12">
        <v>23646</v>
      </c>
      <c r="X31" s="12">
        <v>13585</v>
      </c>
      <c r="Y31" s="12">
        <v>3111</v>
      </c>
      <c r="Z31" s="12">
        <v>4520</v>
      </c>
      <c r="AA31" s="12">
        <v>4057</v>
      </c>
      <c r="AB31" s="13">
        <f t="shared" si="11"/>
        <v>55288</v>
      </c>
      <c r="AC31" s="14">
        <f t="shared" si="2"/>
        <v>165341</v>
      </c>
      <c r="AD31" s="12">
        <v>1199000</v>
      </c>
      <c r="AE31" s="12">
        <v>1283</v>
      </c>
      <c r="AF31" s="12">
        <v>208062</v>
      </c>
      <c r="AG31" s="12"/>
      <c r="AH31" s="30">
        <f t="shared" si="3"/>
        <v>1408345</v>
      </c>
      <c r="AI31" s="12"/>
      <c r="AJ31" s="30">
        <f t="shared" si="12"/>
        <v>1408345</v>
      </c>
      <c r="AK31" s="92"/>
      <c r="AL31" s="92"/>
    </row>
    <row r="32" spans="1:38" ht="17.850000000000001" customHeight="1" x14ac:dyDescent="0.25">
      <c r="A32" s="5">
        <f t="shared" si="5"/>
        <v>29</v>
      </c>
      <c r="B32" s="5" t="s">
        <v>45</v>
      </c>
      <c r="C32" s="5">
        <v>9853</v>
      </c>
      <c r="D32" s="6" t="s">
        <v>241</v>
      </c>
      <c r="E32" s="6"/>
      <c r="F32" s="5" t="s">
        <v>51</v>
      </c>
      <c r="G32" s="12">
        <v>41300</v>
      </c>
      <c r="H32" s="12">
        <v>0</v>
      </c>
      <c r="I32" s="12">
        <v>270</v>
      </c>
      <c r="J32" s="12"/>
      <c r="K32" s="12">
        <v>48300</v>
      </c>
      <c r="L32" s="12"/>
      <c r="M32" s="12"/>
      <c r="N32" s="12">
        <v>700</v>
      </c>
      <c r="O32" s="12">
        <v>8857</v>
      </c>
      <c r="P32" s="12"/>
      <c r="Q32" s="12">
        <v>2931</v>
      </c>
      <c r="R32" s="30">
        <f t="shared" si="10"/>
        <v>102358</v>
      </c>
      <c r="S32" s="12">
        <v>50761</v>
      </c>
      <c r="T32" s="12">
        <v>3492</v>
      </c>
      <c r="U32" s="12">
        <v>2774</v>
      </c>
      <c r="V32" s="12">
        <v>9172</v>
      </c>
      <c r="W32" s="12">
        <v>6892</v>
      </c>
      <c r="X32" s="12"/>
      <c r="Y32" s="12">
        <v>2576</v>
      </c>
      <c r="Z32" s="12"/>
      <c r="AA32" s="12">
        <v>658</v>
      </c>
      <c r="AB32" s="13">
        <f t="shared" si="11"/>
        <v>76325</v>
      </c>
      <c r="AC32" s="14">
        <f t="shared" si="2"/>
        <v>26033</v>
      </c>
      <c r="AD32" s="12">
        <v>0</v>
      </c>
      <c r="AE32" s="12">
        <v>0</v>
      </c>
      <c r="AF32" s="12">
        <v>141783</v>
      </c>
      <c r="AG32" s="12">
        <v>0</v>
      </c>
      <c r="AH32" s="30">
        <f t="shared" si="3"/>
        <v>141783</v>
      </c>
      <c r="AI32" s="12">
        <v>0</v>
      </c>
      <c r="AJ32" s="30">
        <f t="shared" si="12"/>
        <v>141783</v>
      </c>
      <c r="AK32" s="92"/>
      <c r="AL32" s="92"/>
    </row>
    <row r="33" spans="1:38" ht="17.850000000000001" customHeight="1" x14ac:dyDescent="0.25">
      <c r="A33" s="5">
        <f t="shared" si="5"/>
        <v>30</v>
      </c>
      <c r="B33" s="5" t="s">
        <v>45</v>
      </c>
      <c r="C33" s="5">
        <v>9817</v>
      </c>
      <c r="D33" s="6" t="s">
        <v>242</v>
      </c>
      <c r="E33" s="6"/>
      <c r="F33" s="5" t="s">
        <v>51</v>
      </c>
      <c r="G33" s="12">
        <v>76309</v>
      </c>
      <c r="H33" s="12">
        <v>4650</v>
      </c>
      <c r="I33" s="12">
        <v>40348</v>
      </c>
      <c r="J33" s="12">
        <v>0</v>
      </c>
      <c r="K33" s="12">
        <v>10000</v>
      </c>
      <c r="L33" s="12">
        <v>0</v>
      </c>
      <c r="M33" s="12"/>
      <c r="N33" s="12">
        <v>6102</v>
      </c>
      <c r="O33" s="12"/>
      <c r="P33" s="12">
        <v>200</v>
      </c>
      <c r="Q33" s="12">
        <v>0</v>
      </c>
      <c r="R33" s="30">
        <f t="shared" si="10"/>
        <v>137609</v>
      </c>
      <c r="S33" s="12">
        <v>65981</v>
      </c>
      <c r="T33" s="12">
        <v>5998</v>
      </c>
      <c r="U33" s="12"/>
      <c r="V33" s="12">
        <v>45677</v>
      </c>
      <c r="W33" s="12">
        <v>14648</v>
      </c>
      <c r="X33" s="12">
        <v>12300</v>
      </c>
      <c r="Y33" s="12">
        <v>14512</v>
      </c>
      <c r="Z33" s="12">
        <v>1643</v>
      </c>
      <c r="AA33" s="12">
        <v>0</v>
      </c>
      <c r="AB33" s="13">
        <f t="shared" si="11"/>
        <v>160759</v>
      </c>
      <c r="AC33" s="14">
        <f t="shared" si="2"/>
        <v>-23150</v>
      </c>
      <c r="AD33" s="12">
        <v>0</v>
      </c>
      <c r="AE33" s="12">
        <v>1274</v>
      </c>
      <c r="AF33" s="12"/>
      <c r="AG33" s="12">
        <v>0</v>
      </c>
      <c r="AH33" s="30">
        <f t="shared" si="3"/>
        <v>1274</v>
      </c>
      <c r="AI33" s="12">
        <v>0</v>
      </c>
      <c r="AJ33" s="30">
        <f t="shared" si="12"/>
        <v>1274</v>
      </c>
      <c r="AK33" s="92"/>
      <c r="AL33" s="92"/>
    </row>
    <row r="34" spans="1:38" ht="17.850000000000001" customHeight="1" x14ac:dyDescent="0.25">
      <c r="A34" s="5">
        <f t="shared" si="5"/>
        <v>31</v>
      </c>
      <c r="B34" s="5" t="s">
        <v>45</v>
      </c>
      <c r="C34" s="5">
        <v>9778</v>
      </c>
      <c r="D34" s="6" t="s">
        <v>243</v>
      </c>
      <c r="E34" s="6"/>
      <c r="F34" s="5" t="s">
        <v>290</v>
      </c>
      <c r="G34" s="12">
        <v>34291</v>
      </c>
      <c r="H34" s="12"/>
      <c r="I34" s="12"/>
      <c r="J34" s="12">
        <v>89547</v>
      </c>
      <c r="K34" s="12">
        <v>2500</v>
      </c>
      <c r="L34" s="12">
        <v>20000</v>
      </c>
      <c r="M34" s="12"/>
      <c r="N34" s="12">
        <v>522</v>
      </c>
      <c r="O34" s="12">
        <v>3389</v>
      </c>
      <c r="P34" s="12">
        <v>4735</v>
      </c>
      <c r="Q34" s="12"/>
      <c r="R34" s="30">
        <f t="shared" si="10"/>
        <v>154984</v>
      </c>
      <c r="S34" s="12">
        <v>15138</v>
      </c>
      <c r="T34" s="12"/>
      <c r="U34" s="12">
        <v>4204</v>
      </c>
      <c r="V34" s="12"/>
      <c r="W34" s="12">
        <v>9401</v>
      </c>
      <c r="X34" s="12">
        <v>9384</v>
      </c>
      <c r="Y34" s="12">
        <v>2871</v>
      </c>
      <c r="Z34" s="12">
        <v>0</v>
      </c>
      <c r="AA34" s="12"/>
      <c r="AB34" s="13">
        <f t="shared" si="11"/>
        <v>40998</v>
      </c>
      <c r="AC34" s="14">
        <f t="shared" si="2"/>
        <v>113986</v>
      </c>
      <c r="AD34" s="12">
        <v>1023286</v>
      </c>
      <c r="AE34" s="12">
        <v>4411</v>
      </c>
      <c r="AF34" s="12">
        <v>99351</v>
      </c>
      <c r="AG34" s="12">
        <v>251</v>
      </c>
      <c r="AH34" s="30">
        <f t="shared" si="3"/>
        <v>1127299</v>
      </c>
      <c r="AI34" s="12">
        <v>17050</v>
      </c>
      <c r="AJ34" s="30">
        <f t="shared" si="12"/>
        <v>1110249</v>
      </c>
      <c r="AK34" s="92"/>
      <c r="AL34" s="92"/>
    </row>
    <row r="35" spans="1:38" ht="17.850000000000001" customHeight="1" x14ac:dyDescent="0.25">
      <c r="A35" s="5">
        <f t="shared" si="5"/>
        <v>32</v>
      </c>
      <c r="B35" s="5" t="s">
        <v>45</v>
      </c>
      <c r="C35" s="5">
        <v>9779</v>
      </c>
      <c r="D35" s="6" t="s">
        <v>244</v>
      </c>
      <c r="E35" s="6"/>
      <c r="F35" s="5" t="s">
        <v>290</v>
      </c>
      <c r="G35" s="12">
        <v>137772</v>
      </c>
      <c r="H35" s="12">
        <v>5308</v>
      </c>
      <c r="I35" s="12"/>
      <c r="J35" s="12">
        <v>0</v>
      </c>
      <c r="K35" s="12">
        <v>55000</v>
      </c>
      <c r="L35" s="12"/>
      <c r="M35" s="12"/>
      <c r="N35" s="12">
        <v>63446</v>
      </c>
      <c r="O35" s="12">
        <v>2770</v>
      </c>
      <c r="P35" s="12">
        <v>13228</v>
      </c>
      <c r="Q35" s="12"/>
      <c r="R35" s="30">
        <f t="shared" si="10"/>
        <v>277524</v>
      </c>
      <c r="S35" s="12">
        <v>110103</v>
      </c>
      <c r="T35" s="12">
        <v>13894</v>
      </c>
      <c r="U35" s="12">
        <v>2671</v>
      </c>
      <c r="V35" s="12">
        <v>36252</v>
      </c>
      <c r="W35" s="12">
        <v>69950</v>
      </c>
      <c r="X35" s="12">
        <v>12273</v>
      </c>
      <c r="Y35" s="12">
        <v>5788</v>
      </c>
      <c r="Z35" s="12">
        <v>1975</v>
      </c>
      <c r="AA35" s="12">
        <v>30098</v>
      </c>
      <c r="AB35" s="13">
        <f t="shared" si="11"/>
        <v>283004</v>
      </c>
      <c r="AC35" s="14">
        <f t="shared" si="2"/>
        <v>-5480</v>
      </c>
      <c r="AD35" s="12">
        <v>4270000</v>
      </c>
      <c r="AE35" s="12">
        <v>5879</v>
      </c>
      <c r="AF35" s="12">
        <v>77646</v>
      </c>
      <c r="AG35" s="12">
        <v>12321</v>
      </c>
      <c r="AH35" s="30">
        <f t="shared" si="3"/>
        <v>4365846</v>
      </c>
      <c r="AI35" s="12">
        <v>7420</v>
      </c>
      <c r="AJ35" s="30">
        <f t="shared" si="12"/>
        <v>4358426</v>
      </c>
      <c r="AK35" s="92"/>
      <c r="AL35" s="92"/>
    </row>
    <row r="36" spans="1:38" ht="17.850000000000001" customHeight="1" x14ac:dyDescent="0.25">
      <c r="A36" s="5">
        <f t="shared" si="5"/>
        <v>33</v>
      </c>
      <c r="B36" s="5" t="s">
        <v>45</v>
      </c>
      <c r="C36" s="5">
        <v>9780</v>
      </c>
      <c r="D36" s="6" t="s">
        <v>245</v>
      </c>
      <c r="E36" s="6"/>
      <c r="F36" s="5" t="s">
        <v>290</v>
      </c>
      <c r="G36" s="12">
        <v>169725</v>
      </c>
      <c r="H36" s="12"/>
      <c r="I36" s="12">
        <v>6871</v>
      </c>
      <c r="J36" s="12">
        <v>154475</v>
      </c>
      <c r="K36" s="12"/>
      <c r="L36" s="12"/>
      <c r="M36" s="12"/>
      <c r="N36" s="12">
        <v>46113</v>
      </c>
      <c r="O36" s="12">
        <v>2015</v>
      </c>
      <c r="P36" s="12">
        <v>14102</v>
      </c>
      <c r="Q36" s="12">
        <v>3347</v>
      </c>
      <c r="R36" s="30">
        <f t="shared" si="10"/>
        <v>396648</v>
      </c>
      <c r="S36" s="12">
        <v>42025</v>
      </c>
      <c r="T36" s="12">
        <v>9350</v>
      </c>
      <c r="U36" s="12">
        <v>16315</v>
      </c>
      <c r="V36" s="12">
        <v>80516</v>
      </c>
      <c r="W36" s="12">
        <v>200905</v>
      </c>
      <c r="X36" s="12">
        <v>27882</v>
      </c>
      <c r="Y36" s="12">
        <v>1917</v>
      </c>
      <c r="Z36" s="12">
        <v>1940</v>
      </c>
      <c r="AA36" s="12"/>
      <c r="AB36" s="13">
        <f t="shared" si="11"/>
        <v>380850</v>
      </c>
      <c r="AC36" s="14">
        <f t="shared" si="2"/>
        <v>15798</v>
      </c>
      <c r="AD36" s="12">
        <v>4835000</v>
      </c>
      <c r="AE36" s="12">
        <v>0</v>
      </c>
      <c r="AF36" s="12">
        <v>103851</v>
      </c>
      <c r="AG36" s="12">
        <v>4335</v>
      </c>
      <c r="AH36" s="30">
        <f t="shared" si="3"/>
        <v>4943186</v>
      </c>
      <c r="AI36" s="12">
        <v>9400</v>
      </c>
      <c r="AJ36" s="30">
        <f t="shared" si="12"/>
        <v>4933786</v>
      </c>
      <c r="AK36" s="92"/>
      <c r="AL36" s="92"/>
    </row>
    <row r="37" spans="1:38" ht="17.850000000000001" customHeight="1" x14ac:dyDescent="0.25">
      <c r="A37" s="5">
        <f t="shared" si="5"/>
        <v>34</v>
      </c>
      <c r="B37" s="5" t="s">
        <v>45</v>
      </c>
      <c r="C37" s="33">
        <v>12115</v>
      </c>
      <c r="D37" s="6" t="s">
        <v>246</v>
      </c>
      <c r="E37" s="6"/>
      <c r="F37" s="5" t="s">
        <v>290</v>
      </c>
      <c r="G37" s="12">
        <v>13515</v>
      </c>
      <c r="H37" s="12"/>
      <c r="I37" s="12"/>
      <c r="J37" s="12"/>
      <c r="K37" s="12"/>
      <c r="L37" s="12"/>
      <c r="M37" s="12"/>
      <c r="N37" s="12">
        <v>13000</v>
      </c>
      <c r="O37" s="12">
        <v>1057</v>
      </c>
      <c r="P37" s="12"/>
      <c r="Q37" s="12">
        <v>67931</v>
      </c>
      <c r="R37" s="30">
        <f t="shared" si="10"/>
        <v>95503</v>
      </c>
      <c r="S37" s="12"/>
      <c r="T37" s="12"/>
      <c r="U37" s="12">
        <v>7100</v>
      </c>
      <c r="V37" s="12"/>
      <c r="W37" s="12">
        <v>26225</v>
      </c>
      <c r="X37" s="12">
        <v>2664</v>
      </c>
      <c r="Y37" s="12"/>
      <c r="Z37" s="12">
        <v>1200</v>
      </c>
      <c r="AA37" s="12">
        <v>67931</v>
      </c>
      <c r="AB37" s="13">
        <f t="shared" si="11"/>
        <v>105120</v>
      </c>
      <c r="AC37" s="14">
        <f t="shared" si="2"/>
        <v>-9617</v>
      </c>
      <c r="AD37" s="12"/>
      <c r="AE37" s="12">
        <v>46780</v>
      </c>
      <c r="AF37" s="12"/>
      <c r="AG37" s="12">
        <v>0</v>
      </c>
      <c r="AH37" s="30">
        <f t="shared" si="3"/>
        <v>46780</v>
      </c>
      <c r="AI37" s="12">
        <v>0</v>
      </c>
      <c r="AJ37" s="30">
        <f t="shared" si="12"/>
        <v>46780</v>
      </c>
      <c r="AK37" s="92"/>
      <c r="AL37" s="92"/>
    </row>
    <row r="38" spans="1:38" ht="17.850000000000001" customHeight="1" x14ac:dyDescent="0.25">
      <c r="A38" s="5">
        <f t="shared" si="5"/>
        <v>35</v>
      </c>
      <c r="B38" s="5" t="s">
        <v>45</v>
      </c>
      <c r="C38" s="5">
        <v>9785</v>
      </c>
      <c r="D38" s="6" t="s">
        <v>247</v>
      </c>
      <c r="E38" s="6"/>
      <c r="F38" s="5" t="s">
        <v>290</v>
      </c>
      <c r="G38" s="12">
        <v>18579</v>
      </c>
      <c r="H38" s="12">
        <v>1910</v>
      </c>
      <c r="I38" s="12">
        <v>0</v>
      </c>
      <c r="J38" s="12">
        <v>0</v>
      </c>
      <c r="K38" s="12"/>
      <c r="L38" s="12"/>
      <c r="M38" s="12"/>
      <c r="N38" s="12"/>
      <c r="O38" s="12"/>
      <c r="P38" s="12">
        <v>0</v>
      </c>
      <c r="Q38" s="12">
        <v>979</v>
      </c>
      <c r="R38" s="30">
        <f t="shared" si="10"/>
        <v>21468</v>
      </c>
      <c r="S38" s="12">
        <v>1767</v>
      </c>
      <c r="T38" s="12"/>
      <c r="U38" s="12">
        <v>4969</v>
      </c>
      <c r="V38" s="12">
        <v>8275</v>
      </c>
      <c r="W38" s="12"/>
      <c r="X38" s="12">
        <v>250</v>
      </c>
      <c r="Y38" s="12">
        <v>0</v>
      </c>
      <c r="Z38" s="12"/>
      <c r="AA38" s="12">
        <v>1803</v>
      </c>
      <c r="AB38" s="13">
        <f t="shared" si="11"/>
        <v>17064</v>
      </c>
      <c r="AC38" s="14">
        <f t="shared" si="2"/>
        <v>4404</v>
      </c>
      <c r="AD38" s="12"/>
      <c r="AE38" s="12"/>
      <c r="AF38" s="12">
        <v>53238</v>
      </c>
      <c r="AG38" s="12">
        <v>0</v>
      </c>
      <c r="AH38" s="30">
        <f t="shared" si="3"/>
        <v>53238</v>
      </c>
      <c r="AI38" s="12"/>
      <c r="AJ38" s="30">
        <f t="shared" si="12"/>
        <v>53238</v>
      </c>
      <c r="AK38" s="92"/>
      <c r="AL38" s="92"/>
    </row>
    <row r="39" spans="1:38" ht="17.850000000000001" customHeight="1" x14ac:dyDescent="0.25">
      <c r="A39" s="5">
        <f t="shared" si="5"/>
        <v>36</v>
      </c>
      <c r="B39" s="5" t="s">
        <v>45</v>
      </c>
      <c r="C39" s="5">
        <v>9759</v>
      </c>
      <c r="D39" s="6" t="s">
        <v>248</v>
      </c>
      <c r="E39" s="6"/>
      <c r="F39" s="5" t="s">
        <v>290</v>
      </c>
      <c r="G39" s="12">
        <v>86729</v>
      </c>
      <c r="H39" s="12">
        <v>1066</v>
      </c>
      <c r="I39" s="12"/>
      <c r="J39" s="12"/>
      <c r="K39" s="12">
        <v>58892</v>
      </c>
      <c r="L39" s="12"/>
      <c r="M39" s="12"/>
      <c r="N39" s="12">
        <v>16467</v>
      </c>
      <c r="O39" s="12">
        <v>32602</v>
      </c>
      <c r="P39" s="12">
        <v>7491</v>
      </c>
      <c r="Q39" s="12">
        <v>961</v>
      </c>
      <c r="R39" s="30">
        <f t="shared" si="10"/>
        <v>204208</v>
      </c>
      <c r="S39" s="12">
        <v>91621</v>
      </c>
      <c r="T39" s="12">
        <v>6073</v>
      </c>
      <c r="U39" s="12">
        <v>19657</v>
      </c>
      <c r="V39" s="12">
        <v>2283</v>
      </c>
      <c r="W39" s="12">
        <v>78075</v>
      </c>
      <c r="X39" s="12">
        <v>19231</v>
      </c>
      <c r="Y39" s="12">
        <v>2104</v>
      </c>
      <c r="Z39" s="12">
        <v>10194</v>
      </c>
      <c r="AA39" s="12">
        <v>1258</v>
      </c>
      <c r="AB39" s="13">
        <f t="shared" si="11"/>
        <v>230496</v>
      </c>
      <c r="AC39" s="14">
        <f t="shared" si="2"/>
        <v>-26288</v>
      </c>
      <c r="AD39" s="12"/>
      <c r="AE39" s="12"/>
      <c r="AF39" s="12"/>
      <c r="AG39" s="12"/>
      <c r="AH39" s="30">
        <f t="shared" si="3"/>
        <v>0</v>
      </c>
      <c r="AI39" s="12"/>
      <c r="AJ39" s="30">
        <f t="shared" si="12"/>
        <v>0</v>
      </c>
      <c r="AK39" s="92"/>
      <c r="AL39" s="92"/>
    </row>
    <row r="40" spans="1:38" ht="17.850000000000001" customHeight="1" x14ac:dyDescent="0.25">
      <c r="A40" s="5">
        <f t="shared" si="5"/>
        <v>37</v>
      </c>
      <c r="B40" s="5" t="s">
        <v>45</v>
      </c>
      <c r="C40" s="33">
        <v>9835</v>
      </c>
      <c r="D40" s="6" t="s">
        <v>249</v>
      </c>
      <c r="E40" s="6"/>
      <c r="F40" s="5" t="s">
        <v>51</v>
      </c>
      <c r="G40" s="12">
        <v>11602</v>
      </c>
      <c r="H40" s="12"/>
      <c r="I40" s="12"/>
      <c r="J40" s="12"/>
      <c r="K40" s="12">
        <v>0</v>
      </c>
      <c r="L40" s="12">
        <v>0</v>
      </c>
      <c r="M40" s="12"/>
      <c r="N40" s="12"/>
      <c r="O40" s="12">
        <v>899</v>
      </c>
      <c r="P40" s="12"/>
      <c r="Q40" s="12">
        <v>1257</v>
      </c>
      <c r="R40" s="30">
        <f t="shared" si="10"/>
        <v>13758</v>
      </c>
      <c r="S40" s="12"/>
      <c r="T40" s="12"/>
      <c r="U40" s="12">
        <v>874</v>
      </c>
      <c r="V40" s="12"/>
      <c r="W40" s="12">
        <v>3989</v>
      </c>
      <c r="X40" s="12">
        <v>4139</v>
      </c>
      <c r="Y40" s="12"/>
      <c r="Z40" s="12">
        <v>1620</v>
      </c>
      <c r="AA40" s="12"/>
      <c r="AB40" s="13">
        <f t="shared" si="11"/>
        <v>10622</v>
      </c>
      <c r="AC40" s="14">
        <f t="shared" si="2"/>
        <v>3136</v>
      </c>
      <c r="AD40" s="12">
        <v>411500</v>
      </c>
      <c r="AE40" s="12"/>
      <c r="AF40" s="12">
        <v>31049</v>
      </c>
      <c r="AG40" s="12">
        <v>0</v>
      </c>
      <c r="AH40" s="30">
        <f t="shared" ref="AH40:AH59" si="13">SUM(AD40:AG40)</f>
        <v>442549</v>
      </c>
      <c r="AI40" s="12">
        <v>0</v>
      </c>
      <c r="AJ40" s="30">
        <f t="shared" si="12"/>
        <v>442549</v>
      </c>
      <c r="AK40" s="92"/>
      <c r="AL40" s="92"/>
    </row>
    <row r="41" spans="1:38" ht="17.850000000000001" customHeight="1" x14ac:dyDescent="0.25">
      <c r="A41" s="5">
        <f t="shared" si="5"/>
        <v>38</v>
      </c>
      <c r="B41" s="5" t="s">
        <v>45</v>
      </c>
      <c r="C41" s="5">
        <v>9783</v>
      </c>
      <c r="D41" s="6" t="s">
        <v>250</v>
      </c>
      <c r="E41" s="6"/>
      <c r="F41" s="5" t="s">
        <v>51</v>
      </c>
      <c r="G41" s="12">
        <v>87956</v>
      </c>
      <c r="H41" s="12">
        <v>1110</v>
      </c>
      <c r="I41" s="12"/>
      <c r="J41" s="12">
        <v>0</v>
      </c>
      <c r="K41" s="12">
        <v>0</v>
      </c>
      <c r="L41" s="12">
        <v>1000</v>
      </c>
      <c r="M41" s="12"/>
      <c r="N41" s="12">
        <v>7284</v>
      </c>
      <c r="O41" s="12">
        <v>24078</v>
      </c>
      <c r="P41" s="12">
        <v>2183</v>
      </c>
      <c r="Q41" s="12">
        <v>22510</v>
      </c>
      <c r="R41" s="30">
        <f t="shared" si="7"/>
        <v>146121</v>
      </c>
      <c r="S41" s="12">
        <v>57748</v>
      </c>
      <c r="T41" s="12">
        <v>20800</v>
      </c>
      <c r="U41" s="12">
        <v>4315</v>
      </c>
      <c r="V41" s="12"/>
      <c r="W41" s="12">
        <v>32484</v>
      </c>
      <c r="X41" s="12">
        <v>4960</v>
      </c>
      <c r="Y41" s="12">
        <v>69</v>
      </c>
      <c r="Z41" s="12"/>
      <c r="AA41" s="12">
        <v>7315</v>
      </c>
      <c r="AB41" s="13">
        <f t="shared" si="8"/>
        <v>127691</v>
      </c>
      <c r="AC41" s="14">
        <f t="shared" si="2"/>
        <v>18430</v>
      </c>
      <c r="AD41" s="12">
        <v>1120000</v>
      </c>
      <c r="AE41" s="12">
        <v>0</v>
      </c>
      <c r="AF41" s="12">
        <v>213087</v>
      </c>
      <c r="AG41" s="12"/>
      <c r="AH41" s="30">
        <f t="shared" si="13"/>
        <v>1333087</v>
      </c>
      <c r="AI41" s="12"/>
      <c r="AJ41" s="30">
        <f t="shared" si="9"/>
        <v>1333087</v>
      </c>
      <c r="AK41" s="92"/>
      <c r="AL41" s="92"/>
    </row>
    <row r="42" spans="1:38" ht="17.850000000000001" customHeight="1" x14ac:dyDescent="0.25">
      <c r="A42" s="5">
        <f t="shared" si="5"/>
        <v>39</v>
      </c>
      <c r="B42" s="5" t="s">
        <v>45</v>
      </c>
      <c r="C42" s="33">
        <v>9803</v>
      </c>
      <c r="D42" s="6" t="s">
        <v>251</v>
      </c>
      <c r="E42" s="6"/>
      <c r="F42" s="5" t="s">
        <v>51</v>
      </c>
      <c r="G42" s="12">
        <v>29418</v>
      </c>
      <c r="H42" s="12"/>
      <c r="I42" s="12"/>
      <c r="J42" s="12">
        <v>0</v>
      </c>
      <c r="K42" s="12">
        <v>4687</v>
      </c>
      <c r="L42" s="12">
        <v>0</v>
      </c>
      <c r="M42" s="12"/>
      <c r="N42" s="12">
        <v>10200</v>
      </c>
      <c r="O42" s="12">
        <v>98</v>
      </c>
      <c r="P42" s="12"/>
      <c r="Q42" s="12">
        <v>430</v>
      </c>
      <c r="R42" s="30">
        <f>SUM(G42:Q42)</f>
        <v>44833</v>
      </c>
      <c r="S42" s="12">
        <v>4370</v>
      </c>
      <c r="T42" s="12">
        <v>0</v>
      </c>
      <c r="U42" s="12"/>
      <c r="V42" s="12">
        <v>0</v>
      </c>
      <c r="W42" s="12">
        <v>20625</v>
      </c>
      <c r="X42" s="12">
        <v>4903</v>
      </c>
      <c r="Y42" s="12">
        <v>500</v>
      </c>
      <c r="Z42" s="12">
        <v>3600</v>
      </c>
      <c r="AA42" s="12"/>
      <c r="AB42" s="13">
        <f>SUM(S42:AA42)</f>
        <v>33998</v>
      </c>
      <c r="AC42" s="14">
        <f t="shared" si="2"/>
        <v>10835</v>
      </c>
      <c r="AD42" s="12">
        <v>460000</v>
      </c>
      <c r="AE42" s="12">
        <v>0</v>
      </c>
      <c r="AF42" s="12">
        <v>38536</v>
      </c>
      <c r="AG42" s="12">
        <v>0</v>
      </c>
      <c r="AH42" s="30">
        <f>SUM(AD42:AG42)</f>
        <v>498536</v>
      </c>
      <c r="AI42" s="12"/>
      <c r="AJ42" s="30">
        <f>+AH42-AI42</f>
        <v>498536</v>
      </c>
      <c r="AK42" s="92"/>
      <c r="AL42" s="92"/>
    </row>
    <row r="43" spans="1:38" ht="16.5" customHeight="1" x14ac:dyDescent="0.25">
      <c r="A43" s="5">
        <f t="shared" si="5"/>
        <v>40</v>
      </c>
      <c r="B43" s="5" t="s">
        <v>45</v>
      </c>
      <c r="C43" s="5">
        <v>9760</v>
      </c>
      <c r="D43" s="6" t="s">
        <v>252</v>
      </c>
      <c r="E43" s="6"/>
      <c r="F43" s="5" t="s">
        <v>290</v>
      </c>
      <c r="G43" s="12">
        <v>23822</v>
      </c>
      <c r="H43" s="12"/>
      <c r="I43" s="12">
        <v>260</v>
      </c>
      <c r="J43" s="12">
        <v>65099</v>
      </c>
      <c r="K43" s="12"/>
      <c r="L43" s="12">
        <v>143</v>
      </c>
      <c r="M43" s="12"/>
      <c r="N43" s="12">
        <v>18282</v>
      </c>
      <c r="O43" s="12">
        <v>8611</v>
      </c>
      <c r="P43" s="12"/>
      <c r="Q43" s="12"/>
      <c r="R43" s="30">
        <f>SUM(G43:Q43)</f>
        <v>116217</v>
      </c>
      <c r="S43" s="12">
        <v>14699</v>
      </c>
      <c r="T43" s="12"/>
      <c r="U43" s="12">
        <v>3437</v>
      </c>
      <c r="V43" s="12"/>
      <c r="W43" s="12">
        <v>94466</v>
      </c>
      <c r="X43" s="12">
        <v>18954</v>
      </c>
      <c r="Y43" s="12">
        <v>5000</v>
      </c>
      <c r="Z43" s="12">
        <v>260</v>
      </c>
      <c r="AA43" s="12">
        <v>3740</v>
      </c>
      <c r="AB43" s="13">
        <f>SUM(S43:AA43)</f>
        <v>140556</v>
      </c>
      <c r="AC43" s="14">
        <f t="shared" si="2"/>
        <v>-24339</v>
      </c>
      <c r="AD43" s="12">
        <v>2689000</v>
      </c>
      <c r="AE43" s="12"/>
      <c r="AF43" s="12">
        <v>189170</v>
      </c>
      <c r="AG43" s="12"/>
      <c r="AH43" s="30">
        <f t="shared" si="13"/>
        <v>2878170</v>
      </c>
      <c r="AI43" s="12"/>
      <c r="AJ43" s="30">
        <f>+AH43-AI43</f>
        <v>2878170</v>
      </c>
      <c r="AK43" s="92"/>
      <c r="AL43" s="92"/>
    </row>
    <row r="44" spans="1:38" ht="17.850000000000001" customHeight="1" x14ac:dyDescent="0.25">
      <c r="A44" s="5">
        <v>41</v>
      </c>
      <c r="B44" s="5" t="s">
        <v>45</v>
      </c>
      <c r="C44" s="5">
        <v>9787</v>
      </c>
      <c r="D44" s="6" t="s">
        <v>253</v>
      </c>
      <c r="E44" s="6"/>
      <c r="F44" s="5" t="s">
        <v>51</v>
      </c>
      <c r="G44" s="12">
        <v>7559</v>
      </c>
      <c r="H44" s="12"/>
      <c r="I44" s="12">
        <v>0</v>
      </c>
      <c r="J44" s="12">
        <v>0</v>
      </c>
      <c r="K44" s="12"/>
      <c r="L44" s="12"/>
      <c r="M44" s="12"/>
      <c r="N44" s="12">
        <v>600</v>
      </c>
      <c r="O44" s="12">
        <v>14612</v>
      </c>
      <c r="P44" s="12">
        <v>5115</v>
      </c>
      <c r="Q44" s="12">
        <v>6533</v>
      </c>
      <c r="R44" s="30">
        <f t="shared" si="7"/>
        <v>34419</v>
      </c>
      <c r="S44" s="12">
        <v>6613</v>
      </c>
      <c r="T44" s="12">
        <v>0</v>
      </c>
      <c r="U44" s="12"/>
      <c r="V44" s="12"/>
      <c r="W44" s="12">
        <v>34830</v>
      </c>
      <c r="X44" s="12">
        <v>4620</v>
      </c>
      <c r="Y44" s="12">
        <v>300</v>
      </c>
      <c r="Z44" s="12">
        <v>0</v>
      </c>
      <c r="AA44" s="12"/>
      <c r="AB44" s="13">
        <f t="shared" si="8"/>
        <v>46363</v>
      </c>
      <c r="AC44" s="14">
        <f t="shared" si="2"/>
        <v>-11944</v>
      </c>
      <c r="AD44" s="12">
        <v>1295000</v>
      </c>
      <c r="AE44" s="12"/>
      <c r="AF44" s="12">
        <v>276819</v>
      </c>
      <c r="AG44" s="12">
        <v>357</v>
      </c>
      <c r="AH44" s="30">
        <f t="shared" si="13"/>
        <v>1572176</v>
      </c>
      <c r="AI44" s="12">
        <v>1581</v>
      </c>
      <c r="AJ44" s="30">
        <f t="shared" si="9"/>
        <v>1570595</v>
      </c>
      <c r="AK44" s="92"/>
      <c r="AL44" s="92"/>
    </row>
    <row r="45" spans="1:38" ht="17.850000000000001" customHeight="1" x14ac:dyDescent="0.25">
      <c r="A45" s="5">
        <v>42</v>
      </c>
      <c r="B45" s="5" t="s">
        <v>45</v>
      </c>
      <c r="C45" s="5">
        <v>9762</v>
      </c>
      <c r="D45" s="6" t="s">
        <v>254</v>
      </c>
      <c r="E45" s="6"/>
      <c r="F45" s="5" t="s">
        <v>51</v>
      </c>
      <c r="G45" s="12">
        <v>14340</v>
      </c>
      <c r="H45" s="12"/>
      <c r="I45" s="12">
        <v>0</v>
      </c>
      <c r="J45" s="12">
        <v>0</v>
      </c>
      <c r="K45" s="12">
        <v>0</v>
      </c>
      <c r="L45" s="12">
        <v>0</v>
      </c>
      <c r="M45" s="12"/>
      <c r="N45" s="12"/>
      <c r="O45" s="12">
        <v>477</v>
      </c>
      <c r="P45" s="12"/>
      <c r="Q45" s="12"/>
      <c r="R45" s="30">
        <f>SUM(G45:Q45)</f>
        <v>14817</v>
      </c>
      <c r="S45" s="12"/>
      <c r="T45" s="12">
        <v>0</v>
      </c>
      <c r="U45" s="12"/>
      <c r="V45" s="12"/>
      <c r="W45" s="12">
        <v>10340</v>
      </c>
      <c r="X45" s="12">
        <v>2840</v>
      </c>
      <c r="Y45" s="12">
        <v>2180</v>
      </c>
      <c r="Z45" s="12"/>
      <c r="AA45" s="12"/>
      <c r="AB45" s="13">
        <f>SUM(S45:AA45)</f>
        <v>15360</v>
      </c>
      <c r="AC45" s="14">
        <f t="shared" si="2"/>
        <v>-543</v>
      </c>
      <c r="AD45" s="12">
        <v>245000</v>
      </c>
      <c r="AE45" s="12">
        <v>20000</v>
      </c>
      <c r="AF45" s="12">
        <v>173000</v>
      </c>
      <c r="AG45" s="12"/>
      <c r="AH45" s="30">
        <f>SUM(AD45:AG45)</f>
        <v>438000</v>
      </c>
      <c r="AI45" s="12"/>
      <c r="AJ45" s="30">
        <f>+AH45-AI45</f>
        <v>438000</v>
      </c>
      <c r="AK45" s="92"/>
      <c r="AL45" s="92"/>
    </row>
    <row r="46" spans="1:38" ht="17.850000000000001" customHeight="1" x14ac:dyDescent="0.25">
      <c r="A46" s="5">
        <f t="shared" si="5"/>
        <v>43</v>
      </c>
      <c r="B46" s="5" t="s">
        <v>45</v>
      </c>
      <c r="C46" s="5">
        <v>9818</v>
      </c>
      <c r="D46" s="6" t="s">
        <v>255</v>
      </c>
      <c r="E46" s="6"/>
      <c r="F46" s="5" t="s">
        <v>290</v>
      </c>
      <c r="G46" s="12">
        <v>124310</v>
      </c>
      <c r="H46" s="12">
        <v>0</v>
      </c>
      <c r="I46" s="12"/>
      <c r="J46" s="12">
        <v>0</v>
      </c>
      <c r="K46" s="12">
        <v>32000</v>
      </c>
      <c r="L46" s="12">
        <v>0</v>
      </c>
      <c r="M46" s="12"/>
      <c r="N46" s="12"/>
      <c r="O46" s="12">
        <v>2830</v>
      </c>
      <c r="P46" s="12">
        <v>6201</v>
      </c>
      <c r="Q46" s="12"/>
      <c r="R46" s="30">
        <f>SUM(G46:Q46)</f>
        <v>165341</v>
      </c>
      <c r="S46" s="12">
        <v>68372</v>
      </c>
      <c r="T46" s="12"/>
      <c r="U46" s="12"/>
      <c r="V46" s="12">
        <v>41074</v>
      </c>
      <c r="W46" s="12">
        <v>25145</v>
      </c>
      <c r="X46" s="12">
        <v>12815</v>
      </c>
      <c r="Y46" s="12">
        <v>2549</v>
      </c>
      <c r="Z46" s="12">
        <v>4006</v>
      </c>
      <c r="AA46" s="12"/>
      <c r="AB46" s="13">
        <f>SUM(S46:AA46)</f>
        <v>153961</v>
      </c>
      <c r="AC46" s="14">
        <f t="shared" si="2"/>
        <v>11380</v>
      </c>
      <c r="AD46" s="12">
        <v>2048240</v>
      </c>
      <c r="AE46" s="12">
        <v>80970</v>
      </c>
      <c r="AF46" s="12">
        <v>79833</v>
      </c>
      <c r="AG46" s="12">
        <v>2389</v>
      </c>
      <c r="AH46" s="30">
        <f>SUM(AD46:AG46)</f>
        <v>2211432</v>
      </c>
      <c r="AI46" s="12">
        <v>4444</v>
      </c>
      <c r="AJ46" s="30">
        <f>+AH46-AI46</f>
        <v>2206988</v>
      </c>
      <c r="AK46" s="92"/>
      <c r="AL46" s="92"/>
    </row>
    <row r="47" spans="1:38" s="104" customFormat="1" ht="17.850000000000001" customHeight="1" x14ac:dyDescent="0.25">
      <c r="A47" s="97"/>
      <c r="B47" s="97" t="s">
        <v>45</v>
      </c>
      <c r="C47" s="98">
        <v>20429</v>
      </c>
      <c r="D47" s="117" t="s">
        <v>313</v>
      </c>
      <c r="E47" s="99" t="s">
        <v>314</v>
      </c>
      <c r="F47" s="118" t="s">
        <v>51</v>
      </c>
      <c r="G47" s="119"/>
      <c r="H47" s="120"/>
      <c r="I47" s="121"/>
      <c r="J47" s="122"/>
      <c r="K47" s="120"/>
      <c r="L47" s="120"/>
      <c r="M47" s="120"/>
      <c r="N47" s="120"/>
      <c r="O47" s="120"/>
      <c r="P47" s="120"/>
      <c r="Q47" s="120"/>
      <c r="R47" s="123"/>
      <c r="S47" s="124"/>
      <c r="T47" s="100"/>
      <c r="U47" s="100"/>
      <c r="V47" s="100"/>
      <c r="W47" s="100"/>
      <c r="X47" s="100"/>
      <c r="Y47" s="100"/>
      <c r="Z47" s="100"/>
      <c r="AA47" s="100"/>
      <c r="AB47" s="125"/>
      <c r="AC47" s="126">
        <f>R47-AB47</f>
        <v>0</v>
      </c>
      <c r="AD47" s="100"/>
      <c r="AE47" s="100"/>
      <c r="AF47" s="100"/>
      <c r="AG47" s="100"/>
      <c r="AH47" s="123"/>
      <c r="AI47" s="100"/>
      <c r="AJ47" s="123"/>
      <c r="AK47" s="92"/>
      <c r="AL47" s="92"/>
    </row>
    <row r="48" spans="1:38" ht="17.850000000000001" customHeight="1" x14ac:dyDescent="0.25">
      <c r="A48" s="5">
        <f>A46+1</f>
        <v>44</v>
      </c>
      <c r="B48" s="5" t="s">
        <v>45</v>
      </c>
      <c r="C48" s="5">
        <v>9775</v>
      </c>
      <c r="D48" s="6" t="s">
        <v>256</v>
      </c>
      <c r="E48" s="6"/>
      <c r="F48" s="5" t="s">
        <v>290</v>
      </c>
      <c r="G48" s="12">
        <v>22803</v>
      </c>
      <c r="H48" s="12"/>
      <c r="I48" s="12"/>
      <c r="J48" s="12">
        <v>0</v>
      </c>
      <c r="K48" s="12"/>
      <c r="L48" s="12"/>
      <c r="M48" s="12"/>
      <c r="N48" s="12">
        <v>35599</v>
      </c>
      <c r="O48" s="12">
        <v>3356</v>
      </c>
      <c r="P48" s="12"/>
      <c r="Q48" s="12">
        <v>1347</v>
      </c>
      <c r="R48" s="30">
        <f>SUM(G48:Q48)</f>
        <v>63105</v>
      </c>
      <c r="S48" s="12">
        <v>17508</v>
      </c>
      <c r="T48" s="12"/>
      <c r="U48" s="12">
        <v>1385</v>
      </c>
      <c r="V48" s="12"/>
      <c r="W48" s="12">
        <v>29830</v>
      </c>
      <c r="X48" s="12">
        <v>5876</v>
      </c>
      <c r="Y48" s="12">
        <v>1220</v>
      </c>
      <c r="Z48" s="12">
        <v>1312</v>
      </c>
      <c r="AA48" s="12">
        <v>43</v>
      </c>
      <c r="AB48" s="13">
        <f>SUM(S48:AA48)</f>
        <v>57174</v>
      </c>
      <c r="AC48" s="14">
        <f t="shared" si="2"/>
        <v>5931</v>
      </c>
      <c r="AD48" s="12">
        <v>1675000</v>
      </c>
      <c r="AE48" s="12">
        <v>0</v>
      </c>
      <c r="AF48" s="12">
        <v>87514</v>
      </c>
      <c r="AG48" s="12"/>
      <c r="AH48" s="30">
        <f>SUM(AD48:AG48)</f>
        <v>1762514</v>
      </c>
      <c r="AI48" s="12"/>
      <c r="AJ48" s="30">
        <f>+AH48-AI48</f>
        <v>1762514</v>
      </c>
      <c r="AK48" s="92"/>
      <c r="AL48" s="92"/>
    </row>
    <row r="49" spans="1:38" ht="17.850000000000001" customHeight="1" x14ac:dyDescent="0.25">
      <c r="A49" s="5">
        <v>45</v>
      </c>
      <c r="B49" s="5" t="s">
        <v>45</v>
      </c>
      <c r="C49" s="5">
        <v>9819</v>
      </c>
      <c r="D49" s="6" t="s">
        <v>257</v>
      </c>
      <c r="E49" s="6"/>
      <c r="F49" s="5" t="s">
        <v>51</v>
      </c>
      <c r="G49" s="12">
        <v>92064</v>
      </c>
      <c r="H49" s="12">
        <v>0</v>
      </c>
      <c r="I49" s="12"/>
      <c r="J49" s="12"/>
      <c r="K49" s="12">
        <v>12600</v>
      </c>
      <c r="L49" s="12">
        <v>0</v>
      </c>
      <c r="M49" s="12"/>
      <c r="N49" s="12">
        <v>18585</v>
      </c>
      <c r="O49" s="12"/>
      <c r="P49" s="12"/>
      <c r="Q49" s="12">
        <v>3222</v>
      </c>
      <c r="R49" s="30">
        <f t="shared" si="7"/>
        <v>126471</v>
      </c>
      <c r="S49" s="12"/>
      <c r="T49" s="12"/>
      <c r="U49" s="12">
        <v>1275</v>
      </c>
      <c r="V49" s="12">
        <v>10303</v>
      </c>
      <c r="W49" s="12">
        <v>50507</v>
      </c>
      <c r="X49" s="12">
        <v>17507</v>
      </c>
      <c r="Y49" s="12">
        <v>3600</v>
      </c>
      <c r="Z49" s="12">
        <v>1200</v>
      </c>
      <c r="AA49" s="12">
        <v>17490</v>
      </c>
      <c r="AB49" s="13">
        <f t="shared" si="8"/>
        <v>101882</v>
      </c>
      <c r="AC49" s="14">
        <f t="shared" si="2"/>
        <v>24589</v>
      </c>
      <c r="AD49" s="12"/>
      <c r="AE49" s="12"/>
      <c r="AF49" s="12"/>
      <c r="AG49" s="12"/>
      <c r="AH49" s="30">
        <f t="shared" si="13"/>
        <v>0</v>
      </c>
      <c r="AI49" s="12"/>
      <c r="AJ49" s="30">
        <f t="shared" si="9"/>
        <v>0</v>
      </c>
      <c r="AK49" s="92"/>
      <c r="AL49" s="92"/>
    </row>
    <row r="50" spans="1:38" ht="17.850000000000001" customHeight="1" x14ac:dyDescent="0.25">
      <c r="A50" s="5">
        <f t="shared" si="5"/>
        <v>46</v>
      </c>
      <c r="B50" s="5" t="s">
        <v>45</v>
      </c>
      <c r="C50" s="33">
        <v>9842</v>
      </c>
      <c r="D50" s="6" t="s">
        <v>258</v>
      </c>
      <c r="E50" s="6"/>
      <c r="F50" s="5" t="s">
        <v>290</v>
      </c>
      <c r="G50" s="12">
        <v>169154</v>
      </c>
      <c r="H50" s="12">
        <v>1435</v>
      </c>
      <c r="I50" s="12"/>
      <c r="J50" s="12"/>
      <c r="K50" s="12"/>
      <c r="L50" s="12"/>
      <c r="M50" s="12"/>
      <c r="N50" s="12">
        <v>4947</v>
      </c>
      <c r="O50" s="12">
        <v>2070</v>
      </c>
      <c r="P50" s="12">
        <v>21065</v>
      </c>
      <c r="Q50" s="12">
        <v>1270</v>
      </c>
      <c r="R50" s="30">
        <f>SUM(G50:Q50)</f>
        <v>199941</v>
      </c>
      <c r="S50" s="12">
        <v>75792</v>
      </c>
      <c r="T50" s="12"/>
      <c r="U50" s="12">
        <v>3458</v>
      </c>
      <c r="V50" s="12">
        <v>16792</v>
      </c>
      <c r="W50" s="12">
        <v>24975</v>
      </c>
      <c r="X50" s="12">
        <v>31672</v>
      </c>
      <c r="Y50" s="12">
        <v>38589</v>
      </c>
      <c r="Z50" s="12">
        <v>1295</v>
      </c>
      <c r="AA50" s="12">
        <v>6793</v>
      </c>
      <c r="AB50" s="13">
        <f>SUM(S50:AA50)</f>
        <v>199366</v>
      </c>
      <c r="AC50" s="14">
        <f t="shared" si="2"/>
        <v>575</v>
      </c>
      <c r="AD50" s="12">
        <v>2111826</v>
      </c>
      <c r="AE50" s="12">
        <v>31270</v>
      </c>
      <c r="AF50" s="12">
        <v>70980</v>
      </c>
      <c r="AG50" s="12">
        <v>78</v>
      </c>
      <c r="AH50" s="30">
        <f>SUM(AD50:AG50)</f>
        <v>2214154</v>
      </c>
      <c r="AI50" s="12">
        <v>6272</v>
      </c>
      <c r="AJ50" s="30">
        <f>+AH50-AI50</f>
        <v>2207882</v>
      </c>
      <c r="AK50" s="92"/>
      <c r="AL50" s="92"/>
    </row>
    <row r="51" spans="1:38" ht="17.850000000000001" customHeight="1" x14ac:dyDescent="0.25">
      <c r="A51" s="5">
        <v>47</v>
      </c>
      <c r="B51" s="5" t="s">
        <v>45</v>
      </c>
      <c r="C51" s="5">
        <v>9856</v>
      </c>
      <c r="D51" s="6" t="s">
        <v>259</v>
      </c>
      <c r="E51" s="6"/>
      <c r="F51" s="5" t="s">
        <v>290</v>
      </c>
      <c r="G51" s="12">
        <v>321103</v>
      </c>
      <c r="H51" s="12">
        <v>3546</v>
      </c>
      <c r="I51" s="12">
        <v>72711</v>
      </c>
      <c r="J51" s="12">
        <v>54180</v>
      </c>
      <c r="K51" s="12">
        <v>69750</v>
      </c>
      <c r="L51" s="12"/>
      <c r="M51" s="12"/>
      <c r="N51" s="12">
        <v>69437</v>
      </c>
      <c r="O51" s="12">
        <v>11034</v>
      </c>
      <c r="P51" s="12">
        <v>10249</v>
      </c>
      <c r="Q51" s="12"/>
      <c r="R51" s="30">
        <f>SUM(G51:Q51)</f>
        <v>612010</v>
      </c>
      <c r="S51" s="12">
        <v>165270</v>
      </c>
      <c r="T51" s="12">
        <v>68175</v>
      </c>
      <c r="U51" s="12">
        <v>3191</v>
      </c>
      <c r="V51" s="12">
        <v>67273</v>
      </c>
      <c r="W51" s="12">
        <v>69422</v>
      </c>
      <c r="X51" s="12">
        <v>41718</v>
      </c>
      <c r="Y51" s="12">
        <v>34816</v>
      </c>
      <c r="Z51" s="12">
        <v>49497</v>
      </c>
      <c r="AA51" s="12">
        <v>23638</v>
      </c>
      <c r="AB51" s="13">
        <f>SUM(S51:AA51)</f>
        <v>523000</v>
      </c>
      <c r="AC51" s="14">
        <f t="shared" si="2"/>
        <v>89010</v>
      </c>
      <c r="AD51" s="12">
        <v>8631583</v>
      </c>
      <c r="AE51" s="12">
        <v>135342</v>
      </c>
      <c r="AF51" s="12">
        <v>1271757</v>
      </c>
      <c r="AG51" s="12">
        <v>13476</v>
      </c>
      <c r="AH51" s="30">
        <f>SUM(AD51:AG51)</f>
        <v>10052158</v>
      </c>
      <c r="AI51" s="12">
        <v>39041</v>
      </c>
      <c r="AJ51" s="30">
        <f>+AH51-AI51</f>
        <v>10013117</v>
      </c>
      <c r="AK51" s="92"/>
      <c r="AL51" s="92"/>
    </row>
    <row r="52" spans="1:38" ht="17.850000000000001" customHeight="1" x14ac:dyDescent="0.25">
      <c r="A52" s="5">
        <v>48</v>
      </c>
      <c r="B52" s="5" t="s">
        <v>45</v>
      </c>
      <c r="C52" s="5">
        <v>9761</v>
      </c>
      <c r="D52" s="6" t="s">
        <v>260</v>
      </c>
      <c r="E52" s="6"/>
      <c r="F52" s="5" t="s">
        <v>290</v>
      </c>
      <c r="G52" s="12">
        <v>175924</v>
      </c>
      <c r="H52" s="12"/>
      <c r="I52" s="12">
        <v>4458</v>
      </c>
      <c r="J52" s="12"/>
      <c r="K52" s="12">
        <v>20000</v>
      </c>
      <c r="L52" s="12"/>
      <c r="M52" s="12"/>
      <c r="N52" s="12">
        <v>693</v>
      </c>
      <c r="O52" s="12">
        <v>22641</v>
      </c>
      <c r="P52" s="12">
        <v>16395</v>
      </c>
      <c r="Q52" s="12"/>
      <c r="R52" s="30">
        <f>SUM(G52:Q52)</f>
        <v>240111</v>
      </c>
      <c r="S52" s="12">
        <v>72924</v>
      </c>
      <c r="T52" s="12"/>
      <c r="U52" s="12">
        <v>2435</v>
      </c>
      <c r="V52" s="12">
        <v>52423</v>
      </c>
      <c r="W52" s="12">
        <v>38212</v>
      </c>
      <c r="X52" s="12">
        <v>31558</v>
      </c>
      <c r="Y52" s="12">
        <v>6534</v>
      </c>
      <c r="Z52" s="12">
        <v>1474</v>
      </c>
      <c r="AA52" s="12"/>
      <c r="AB52" s="13">
        <f>SUM(S52:AA52)</f>
        <v>205560</v>
      </c>
      <c r="AC52" s="14">
        <f t="shared" si="2"/>
        <v>34551</v>
      </c>
      <c r="AD52" s="12">
        <v>1335000</v>
      </c>
      <c r="AE52" s="12">
        <v>23875</v>
      </c>
      <c r="AF52" s="12">
        <v>488228</v>
      </c>
      <c r="AG52" s="12">
        <v>4929</v>
      </c>
      <c r="AH52" s="30">
        <f>SUM(AD52:AG52)</f>
        <v>1852032</v>
      </c>
      <c r="AI52" s="12">
        <v>32328</v>
      </c>
      <c r="AJ52" s="30">
        <f>+AH52-AI52</f>
        <v>1819704</v>
      </c>
      <c r="AK52" s="92"/>
      <c r="AL52" s="92"/>
    </row>
    <row r="53" spans="1:38" ht="17.850000000000001" customHeight="1" x14ac:dyDescent="0.25">
      <c r="A53" s="5">
        <f t="shared" si="5"/>
        <v>49</v>
      </c>
      <c r="B53" s="5" t="s">
        <v>45</v>
      </c>
      <c r="C53" s="33">
        <v>9834</v>
      </c>
      <c r="D53" s="6" t="s">
        <v>261</v>
      </c>
      <c r="E53" s="6"/>
      <c r="F53" s="5" t="s">
        <v>290</v>
      </c>
      <c r="G53" s="12">
        <v>15294</v>
      </c>
      <c r="H53" s="12"/>
      <c r="I53" s="12">
        <v>190</v>
      </c>
      <c r="J53" s="12"/>
      <c r="K53" s="12"/>
      <c r="L53" s="12">
        <v>0</v>
      </c>
      <c r="M53" s="12"/>
      <c r="N53" s="12">
        <v>21440</v>
      </c>
      <c r="O53" s="12">
        <v>2553</v>
      </c>
      <c r="P53" s="12">
        <v>5407</v>
      </c>
      <c r="Q53" s="12"/>
      <c r="R53" s="30">
        <f t="shared" si="7"/>
        <v>44884</v>
      </c>
      <c r="S53" s="12"/>
      <c r="T53" s="12"/>
      <c r="U53" s="12">
        <v>8351</v>
      </c>
      <c r="V53" s="12"/>
      <c r="W53" s="12">
        <v>30084</v>
      </c>
      <c r="X53" s="12">
        <v>4845</v>
      </c>
      <c r="Y53" s="12">
        <v>200</v>
      </c>
      <c r="Z53" s="12"/>
      <c r="AA53" s="12"/>
      <c r="AB53" s="13">
        <f t="shared" si="8"/>
        <v>43480</v>
      </c>
      <c r="AC53" s="14">
        <f t="shared" si="2"/>
        <v>1404</v>
      </c>
      <c r="AD53" s="12">
        <v>427543</v>
      </c>
      <c r="AE53" s="12">
        <v>8363</v>
      </c>
      <c r="AF53" s="12">
        <v>118117</v>
      </c>
      <c r="AG53" s="12"/>
      <c r="AH53" s="30">
        <f t="shared" si="13"/>
        <v>554023</v>
      </c>
      <c r="AI53" s="12">
        <v>737</v>
      </c>
      <c r="AJ53" s="30">
        <f t="shared" si="9"/>
        <v>553286</v>
      </c>
      <c r="AK53" s="92"/>
      <c r="AL53" s="92"/>
    </row>
    <row r="54" spans="1:38" ht="17.850000000000001" customHeight="1" x14ac:dyDescent="0.25">
      <c r="A54" s="5">
        <f t="shared" si="5"/>
        <v>50</v>
      </c>
      <c r="B54" s="5" t="s">
        <v>45</v>
      </c>
      <c r="C54" s="5">
        <v>9791</v>
      </c>
      <c r="D54" s="6" t="s">
        <v>262</v>
      </c>
      <c r="E54" s="6"/>
      <c r="F54" s="5" t="s">
        <v>290</v>
      </c>
      <c r="G54" s="3">
        <v>9167</v>
      </c>
      <c r="H54" s="3"/>
      <c r="I54" s="3"/>
      <c r="J54" s="3"/>
      <c r="K54" s="3"/>
      <c r="L54" s="3"/>
      <c r="M54" s="3"/>
      <c r="N54" s="3"/>
      <c r="O54" s="3">
        <v>8563</v>
      </c>
      <c r="P54" s="3">
        <v>3287</v>
      </c>
      <c r="Q54" s="3">
        <v>455</v>
      </c>
      <c r="R54" s="30">
        <f>SUM(G54:Q54)</f>
        <v>21472</v>
      </c>
      <c r="S54" s="3">
        <v>5268</v>
      </c>
      <c r="T54" s="3"/>
      <c r="U54" s="3">
        <v>385</v>
      </c>
      <c r="V54" s="3"/>
      <c r="W54" s="3">
        <v>7649</v>
      </c>
      <c r="X54" s="3">
        <v>1823</v>
      </c>
      <c r="Y54" s="3"/>
      <c r="Z54" s="3">
        <v>0</v>
      </c>
      <c r="AA54" s="3"/>
      <c r="AB54" s="13">
        <f>SUM(S54:AA54)</f>
        <v>15125</v>
      </c>
      <c r="AC54" s="14">
        <f t="shared" si="2"/>
        <v>6347</v>
      </c>
      <c r="AD54" s="3">
        <v>890000</v>
      </c>
      <c r="AE54" s="3"/>
      <c r="AF54" s="3">
        <v>101615</v>
      </c>
      <c r="AG54" s="3"/>
      <c r="AH54" s="30">
        <f>SUM(AD54:AG54)</f>
        <v>991615</v>
      </c>
      <c r="AI54" s="3"/>
      <c r="AJ54" s="30">
        <f>+AH54-AI54</f>
        <v>991615</v>
      </c>
      <c r="AK54" s="92"/>
      <c r="AL54" s="92"/>
    </row>
    <row r="55" spans="1:38" ht="17.850000000000001" customHeight="1" x14ac:dyDescent="0.25">
      <c r="A55" s="5">
        <f t="shared" si="5"/>
        <v>51</v>
      </c>
      <c r="B55" s="5" t="s">
        <v>45</v>
      </c>
      <c r="C55" s="5">
        <v>9756</v>
      </c>
      <c r="D55" s="6" t="s">
        <v>263</v>
      </c>
      <c r="E55" s="6"/>
      <c r="F55" s="5" t="s">
        <v>290</v>
      </c>
      <c r="G55" s="12">
        <v>64811</v>
      </c>
      <c r="H55" s="12"/>
      <c r="I55" s="12">
        <v>2245</v>
      </c>
      <c r="J55" s="12">
        <v>0</v>
      </c>
      <c r="K55" s="12"/>
      <c r="L55" s="12">
        <v>1000</v>
      </c>
      <c r="M55" s="12">
        <v>97350</v>
      </c>
      <c r="N55" s="12">
        <v>31320</v>
      </c>
      <c r="O55" s="12">
        <v>21828</v>
      </c>
      <c r="P55" s="12">
        <v>9084</v>
      </c>
      <c r="Q55" s="12"/>
      <c r="R55" s="30">
        <f>SUM(G55:Q55)</f>
        <v>227638</v>
      </c>
      <c r="S55" s="12">
        <v>83577</v>
      </c>
      <c r="T55" s="12">
        <v>22000</v>
      </c>
      <c r="U55" s="12">
        <v>1210</v>
      </c>
      <c r="V55" s="12">
        <v>4044</v>
      </c>
      <c r="W55" s="12">
        <v>32505</v>
      </c>
      <c r="X55" s="12">
        <v>15446</v>
      </c>
      <c r="Y55" s="12">
        <v>1374</v>
      </c>
      <c r="Z55" s="12">
        <v>905</v>
      </c>
      <c r="AA55" s="12"/>
      <c r="AB55" s="13">
        <f>SUM(S55:AA55)</f>
        <v>161061</v>
      </c>
      <c r="AC55" s="14">
        <f t="shared" si="2"/>
        <v>66577</v>
      </c>
      <c r="AD55" s="12">
        <v>1275000</v>
      </c>
      <c r="AE55" s="12">
        <v>83236</v>
      </c>
      <c r="AF55" s="12">
        <v>599983</v>
      </c>
      <c r="AG55" s="12">
        <v>8015</v>
      </c>
      <c r="AH55" s="30">
        <f>SUM(AD55:AG55)</f>
        <v>1966234</v>
      </c>
      <c r="AI55" s="12">
        <v>2113</v>
      </c>
      <c r="AJ55" s="30">
        <f>+AH55-AI55</f>
        <v>1964121</v>
      </c>
      <c r="AK55" s="92"/>
      <c r="AL55" s="92"/>
    </row>
    <row r="56" spans="1:38" ht="17.850000000000001" customHeight="1" x14ac:dyDescent="0.25">
      <c r="A56" s="5">
        <f t="shared" si="5"/>
        <v>52</v>
      </c>
      <c r="B56" s="5" t="s">
        <v>45</v>
      </c>
      <c r="C56" s="5">
        <v>9854</v>
      </c>
      <c r="D56" s="6" t="s">
        <v>264</v>
      </c>
      <c r="E56" s="6"/>
      <c r="F56" s="5" t="s">
        <v>290</v>
      </c>
      <c r="G56" s="12">
        <v>449589</v>
      </c>
      <c r="H56" s="12"/>
      <c r="I56" s="12">
        <v>56089</v>
      </c>
      <c r="J56" s="12">
        <v>52857</v>
      </c>
      <c r="K56" s="12"/>
      <c r="L56" s="12">
        <v>43415</v>
      </c>
      <c r="M56" s="12"/>
      <c r="N56" s="12">
        <v>81358</v>
      </c>
      <c r="O56" s="12">
        <v>19709</v>
      </c>
      <c r="P56" s="12">
        <v>22946</v>
      </c>
      <c r="Q56" s="12">
        <v>4416</v>
      </c>
      <c r="R56" s="30">
        <f>SUM(G56:Q56)</f>
        <v>730379</v>
      </c>
      <c r="S56" s="12">
        <v>224485</v>
      </c>
      <c r="T56" s="12">
        <v>9584</v>
      </c>
      <c r="U56" s="12">
        <v>26176</v>
      </c>
      <c r="V56" s="12">
        <v>110769</v>
      </c>
      <c r="W56" s="12">
        <v>131720</v>
      </c>
      <c r="X56" s="12">
        <v>151440</v>
      </c>
      <c r="Y56" s="12">
        <v>13183</v>
      </c>
      <c r="Z56" s="12">
        <v>29861</v>
      </c>
      <c r="AA56" s="12"/>
      <c r="AB56" s="13">
        <f>SUM(S56:AA56)</f>
        <v>697218</v>
      </c>
      <c r="AC56" s="14">
        <f t="shared" si="2"/>
        <v>33161</v>
      </c>
      <c r="AD56" s="12">
        <v>4228350</v>
      </c>
      <c r="AE56" s="12">
        <v>156947</v>
      </c>
      <c r="AF56" s="12">
        <v>1454232</v>
      </c>
      <c r="AG56" s="12">
        <v>207015</v>
      </c>
      <c r="AH56" s="30">
        <f>SUM(AD56:AG56)</f>
        <v>6046544</v>
      </c>
      <c r="AI56" s="12">
        <v>1046502</v>
      </c>
      <c r="AJ56" s="30">
        <f>+AH56-AI56</f>
        <v>5000042</v>
      </c>
      <c r="AK56" s="92"/>
      <c r="AL56" s="92"/>
    </row>
    <row r="57" spans="1:38" ht="17.850000000000001" customHeight="1" x14ac:dyDescent="0.25">
      <c r="A57" s="5">
        <f t="shared" si="5"/>
        <v>53</v>
      </c>
      <c r="B57" s="5" t="s">
        <v>45</v>
      </c>
      <c r="C57" s="33">
        <v>9845</v>
      </c>
      <c r="D57" s="6" t="s">
        <v>265</v>
      </c>
      <c r="E57" s="6"/>
      <c r="F57" s="5" t="s">
        <v>290</v>
      </c>
      <c r="G57" s="12">
        <v>11310</v>
      </c>
      <c r="H57" s="12"/>
      <c r="I57" s="12">
        <v>0</v>
      </c>
      <c r="J57" s="12">
        <v>0</v>
      </c>
      <c r="K57" s="12"/>
      <c r="L57" s="12">
        <v>0</v>
      </c>
      <c r="M57" s="12"/>
      <c r="N57" s="12">
        <v>20840</v>
      </c>
      <c r="O57" s="12">
        <v>6371</v>
      </c>
      <c r="P57" s="12"/>
      <c r="Q57" s="12">
        <v>238</v>
      </c>
      <c r="R57" s="30">
        <f t="shared" si="7"/>
        <v>38759</v>
      </c>
      <c r="S57" s="12">
        <v>0</v>
      </c>
      <c r="T57" s="12">
        <v>0</v>
      </c>
      <c r="U57" s="12">
        <v>1986</v>
      </c>
      <c r="V57" s="12">
        <v>1550</v>
      </c>
      <c r="W57" s="12">
        <v>34909</v>
      </c>
      <c r="X57" s="12">
        <v>2664</v>
      </c>
      <c r="Y57" s="12">
        <v>3782</v>
      </c>
      <c r="Z57" s="12">
        <v>2200</v>
      </c>
      <c r="AA57" s="12"/>
      <c r="AB57" s="13">
        <f t="shared" si="8"/>
        <v>47091</v>
      </c>
      <c r="AC57" s="14">
        <f t="shared" si="2"/>
        <v>-8332</v>
      </c>
      <c r="AD57" s="12">
        <v>980000</v>
      </c>
      <c r="AE57" s="12"/>
      <c r="AF57" s="12">
        <v>122912</v>
      </c>
      <c r="AG57" s="12">
        <v>0</v>
      </c>
      <c r="AH57" s="30">
        <f t="shared" si="13"/>
        <v>1102912</v>
      </c>
      <c r="AI57" s="12"/>
      <c r="AJ57" s="30">
        <f t="shared" si="9"/>
        <v>1102912</v>
      </c>
      <c r="AK57" s="92"/>
      <c r="AL57" s="92"/>
    </row>
    <row r="58" spans="1:38" ht="17.850000000000001" customHeight="1" x14ac:dyDescent="0.25">
      <c r="A58" s="5">
        <f t="shared" si="5"/>
        <v>54</v>
      </c>
      <c r="B58" s="5" t="s">
        <v>45</v>
      </c>
      <c r="C58" s="33">
        <v>9832</v>
      </c>
      <c r="D58" s="6" t="s">
        <v>266</v>
      </c>
      <c r="E58" s="6"/>
      <c r="F58" s="5" t="s">
        <v>290</v>
      </c>
      <c r="G58" s="12">
        <v>262320</v>
      </c>
      <c r="H58" s="12">
        <v>0</v>
      </c>
      <c r="I58" s="12"/>
      <c r="J58" s="12">
        <v>71273</v>
      </c>
      <c r="K58" s="12">
        <v>10000</v>
      </c>
      <c r="L58" s="12"/>
      <c r="M58" s="12">
        <v>15632</v>
      </c>
      <c r="N58" s="12">
        <v>46010</v>
      </c>
      <c r="O58" s="12">
        <v>71232</v>
      </c>
      <c r="P58" s="12">
        <v>29437</v>
      </c>
      <c r="Q58" s="12"/>
      <c r="R58" s="30">
        <f>SUM(G58:Q58)</f>
        <v>505904</v>
      </c>
      <c r="S58" s="12">
        <v>78946</v>
      </c>
      <c r="T58" s="12">
        <v>31200</v>
      </c>
      <c r="U58" s="12">
        <v>75765</v>
      </c>
      <c r="V58" s="12">
        <v>99981</v>
      </c>
      <c r="W58" s="12">
        <v>60275</v>
      </c>
      <c r="X58" s="12">
        <v>104397</v>
      </c>
      <c r="Y58" s="12">
        <v>12253</v>
      </c>
      <c r="Z58" s="12">
        <v>6500</v>
      </c>
      <c r="AA58" s="12">
        <v>0</v>
      </c>
      <c r="AB58" s="13">
        <f>SUM(S58:AA58)</f>
        <v>469317</v>
      </c>
      <c r="AC58" s="14">
        <f t="shared" si="2"/>
        <v>36587</v>
      </c>
      <c r="AD58" s="12">
        <v>2414917</v>
      </c>
      <c r="AE58" s="12">
        <v>30829</v>
      </c>
      <c r="AF58" s="12">
        <v>2319998</v>
      </c>
      <c r="AG58" s="12">
        <v>24295</v>
      </c>
      <c r="AH58" s="30">
        <f>SUM(AD58:AG58)</f>
        <v>4790039</v>
      </c>
      <c r="AI58" s="12">
        <v>4096</v>
      </c>
      <c r="AJ58" s="30">
        <f>+AH58-AI58</f>
        <v>4785943</v>
      </c>
      <c r="AK58" s="92"/>
      <c r="AL58" s="92"/>
    </row>
    <row r="59" spans="1:38" s="104" customFormat="1" ht="17.850000000000001" customHeight="1" x14ac:dyDescent="0.25">
      <c r="A59" s="97">
        <f t="shared" si="5"/>
        <v>55</v>
      </c>
      <c r="B59" s="97" t="s">
        <v>45</v>
      </c>
      <c r="C59" s="98">
        <v>9848</v>
      </c>
      <c r="D59" s="99" t="s">
        <v>267</v>
      </c>
      <c r="E59" s="99" t="s">
        <v>293</v>
      </c>
      <c r="F59" s="5" t="s">
        <v>51</v>
      </c>
      <c r="G59" s="100">
        <v>19765</v>
      </c>
      <c r="H59" s="100">
        <v>0</v>
      </c>
      <c r="I59" s="100"/>
      <c r="J59" s="100">
        <v>0</v>
      </c>
      <c r="K59" s="100"/>
      <c r="L59" s="100">
        <v>0</v>
      </c>
      <c r="M59" s="100"/>
      <c r="N59" s="100">
        <v>30060</v>
      </c>
      <c r="O59" s="100">
        <v>18936</v>
      </c>
      <c r="P59" s="100">
        <v>500</v>
      </c>
      <c r="Q59" s="100">
        <v>875</v>
      </c>
      <c r="R59" s="101">
        <f t="shared" si="7"/>
        <v>70136</v>
      </c>
      <c r="S59" s="100"/>
      <c r="T59" s="100"/>
      <c r="U59" s="100">
        <v>47486</v>
      </c>
      <c r="V59" s="100">
        <v>2918</v>
      </c>
      <c r="W59" s="100">
        <v>21614</v>
      </c>
      <c r="X59" s="100">
        <v>6478</v>
      </c>
      <c r="Y59" s="100"/>
      <c r="Z59" s="100">
        <v>2900</v>
      </c>
      <c r="AA59" s="100">
        <v>1741</v>
      </c>
      <c r="AB59" s="102">
        <f t="shared" si="8"/>
        <v>83137</v>
      </c>
      <c r="AC59" s="103">
        <f t="shared" si="2"/>
        <v>-13001</v>
      </c>
      <c r="AD59" s="100"/>
      <c r="AE59" s="100">
        <v>870</v>
      </c>
      <c r="AF59" s="100">
        <v>328751</v>
      </c>
      <c r="AG59" s="100">
        <v>1968</v>
      </c>
      <c r="AH59" s="101">
        <f t="shared" si="13"/>
        <v>331589</v>
      </c>
      <c r="AI59" s="100"/>
      <c r="AJ59" s="101">
        <f t="shared" si="9"/>
        <v>331589</v>
      </c>
      <c r="AK59" s="92"/>
      <c r="AL59" s="92"/>
    </row>
    <row r="60" spans="1:38" ht="17.850000000000001" customHeight="1" x14ac:dyDescent="0.25">
      <c r="A60" s="5">
        <f t="shared" si="5"/>
        <v>56</v>
      </c>
      <c r="B60" s="5" t="s">
        <v>45</v>
      </c>
      <c r="C60" s="5">
        <v>9821</v>
      </c>
      <c r="D60" s="6" t="s">
        <v>268</v>
      </c>
      <c r="E60" s="6"/>
      <c r="F60" s="5" t="s">
        <v>290</v>
      </c>
      <c r="G60" s="12">
        <v>32962</v>
      </c>
      <c r="H60" s="12">
        <v>539</v>
      </c>
      <c r="I60" s="12"/>
      <c r="J60" s="12"/>
      <c r="K60" s="12">
        <v>0</v>
      </c>
      <c r="L60" s="12">
        <v>0</v>
      </c>
      <c r="M60" s="12"/>
      <c r="N60" s="12">
        <v>21118</v>
      </c>
      <c r="O60" s="12">
        <v>2162</v>
      </c>
      <c r="P60" s="12">
        <v>2330</v>
      </c>
      <c r="Q60" s="12">
        <v>6874</v>
      </c>
      <c r="R60" s="30">
        <f>SUM(G60:Q60)</f>
        <v>65985</v>
      </c>
      <c r="S60" s="12"/>
      <c r="T60" s="12"/>
      <c r="U60" s="12">
        <v>10437</v>
      </c>
      <c r="V60" s="12"/>
      <c r="W60" s="12">
        <v>37706</v>
      </c>
      <c r="X60" s="12">
        <v>12793</v>
      </c>
      <c r="Y60" s="12">
        <v>4252</v>
      </c>
      <c r="Z60" s="12">
        <v>2500</v>
      </c>
      <c r="AA60" s="12"/>
      <c r="AB60" s="13">
        <f>SUM(S60:AA60)</f>
        <v>67688</v>
      </c>
      <c r="AC60" s="14">
        <f t="shared" si="2"/>
        <v>-1703</v>
      </c>
      <c r="AD60" s="12">
        <v>840000</v>
      </c>
      <c r="AE60" s="12">
        <v>125000</v>
      </c>
      <c r="AF60" s="12">
        <v>127844</v>
      </c>
      <c r="AG60" s="12">
        <v>0</v>
      </c>
      <c r="AH60" s="30">
        <f>SUM(AD60:AG60)</f>
        <v>1092844</v>
      </c>
      <c r="AI60" s="12">
        <v>0</v>
      </c>
      <c r="AJ60" s="30">
        <f>+AH60-AI60</f>
        <v>1092844</v>
      </c>
      <c r="AK60" s="92"/>
      <c r="AL60" s="92"/>
    </row>
    <row r="61" spans="1:38" s="40" customFormat="1" ht="15.75" x14ac:dyDescent="0.25">
      <c r="A61" s="36"/>
      <c r="B61" s="36"/>
      <c r="C61" s="37"/>
      <c r="D61" s="38" t="s">
        <v>301</v>
      </c>
      <c r="E61" s="38"/>
      <c r="F61" s="36"/>
      <c r="G61" s="39">
        <f t="shared" ref="G61:AL61" si="14">SUBTOTAL(109,G4:G60)</f>
        <v>5444804</v>
      </c>
      <c r="H61" s="39">
        <f t="shared" si="14"/>
        <v>22921</v>
      </c>
      <c r="I61" s="39">
        <f t="shared" si="14"/>
        <v>296824</v>
      </c>
      <c r="J61" s="39">
        <f t="shared" si="14"/>
        <v>1109464</v>
      </c>
      <c r="K61" s="39">
        <f t="shared" si="14"/>
        <v>635137</v>
      </c>
      <c r="L61" s="39">
        <f t="shared" si="14"/>
        <v>143268</v>
      </c>
      <c r="M61" s="39">
        <f t="shared" si="14"/>
        <v>112982</v>
      </c>
      <c r="N61" s="39">
        <f t="shared" si="14"/>
        <v>1503458</v>
      </c>
      <c r="O61" s="39">
        <f t="shared" si="14"/>
        <v>1008355</v>
      </c>
      <c r="P61" s="39">
        <f t="shared" si="14"/>
        <v>437970</v>
      </c>
      <c r="Q61" s="39">
        <f t="shared" si="14"/>
        <v>179190</v>
      </c>
      <c r="R61" s="44">
        <f t="shared" si="14"/>
        <v>10894373</v>
      </c>
      <c r="S61" s="39">
        <f t="shared" si="14"/>
        <v>2585401</v>
      </c>
      <c r="T61" s="39">
        <f t="shared" si="14"/>
        <v>431877</v>
      </c>
      <c r="U61" s="39">
        <f t="shared" si="14"/>
        <v>374657</v>
      </c>
      <c r="V61" s="39">
        <f t="shared" si="14"/>
        <v>1688068</v>
      </c>
      <c r="W61" s="39">
        <f t="shared" si="14"/>
        <v>3235543</v>
      </c>
      <c r="X61" s="39">
        <f t="shared" si="14"/>
        <v>1447835</v>
      </c>
      <c r="Y61" s="39">
        <f t="shared" si="14"/>
        <v>384900</v>
      </c>
      <c r="Z61" s="39">
        <f t="shared" si="14"/>
        <v>210071</v>
      </c>
      <c r="AA61" s="39">
        <f t="shared" si="14"/>
        <v>636523</v>
      </c>
      <c r="AB61" s="50">
        <f t="shared" si="14"/>
        <v>10994875</v>
      </c>
      <c r="AC61" s="50">
        <f t="shared" si="14"/>
        <v>-100502</v>
      </c>
      <c r="AD61" s="39">
        <f t="shared" si="14"/>
        <v>118350112</v>
      </c>
      <c r="AE61" s="39">
        <f t="shared" si="14"/>
        <v>2553344</v>
      </c>
      <c r="AF61" s="39">
        <f t="shared" si="14"/>
        <v>23897896</v>
      </c>
      <c r="AG61" s="39">
        <f t="shared" si="14"/>
        <v>376012</v>
      </c>
      <c r="AH61" s="44">
        <f t="shared" si="14"/>
        <v>145177364</v>
      </c>
      <c r="AI61" s="39">
        <f t="shared" si="14"/>
        <v>4349858</v>
      </c>
      <c r="AJ61" s="44">
        <f t="shared" si="14"/>
        <v>140827506</v>
      </c>
      <c r="AK61" s="92">
        <f t="shared" si="14"/>
        <v>0</v>
      </c>
      <c r="AL61" s="92">
        <f t="shared" si="14"/>
        <v>0</v>
      </c>
    </row>
    <row r="62" spans="1:38" s="40" customFormat="1" ht="15.75" x14ac:dyDescent="0.25">
      <c r="A62" s="41"/>
      <c r="B62" s="41"/>
      <c r="C62" s="42"/>
      <c r="D62" s="38" t="s">
        <v>288</v>
      </c>
      <c r="E62" s="43"/>
      <c r="F62" s="41"/>
      <c r="G62" s="39">
        <v>5369541.5999999996</v>
      </c>
      <c r="H62" s="39">
        <v>21833</v>
      </c>
      <c r="I62" s="39">
        <v>333633</v>
      </c>
      <c r="J62" s="39">
        <v>501586</v>
      </c>
      <c r="K62" s="39">
        <v>629234</v>
      </c>
      <c r="L62" s="39">
        <v>210071</v>
      </c>
      <c r="M62" s="39">
        <v>235246</v>
      </c>
      <c r="N62" s="39">
        <v>1377832.35</v>
      </c>
      <c r="O62" s="39">
        <v>1187181</v>
      </c>
      <c r="P62" s="39">
        <v>424536</v>
      </c>
      <c r="Q62" s="39">
        <v>111588</v>
      </c>
      <c r="R62" s="44">
        <v>10402281.949999999</v>
      </c>
      <c r="S62" s="46">
        <v>2645567</v>
      </c>
      <c r="T62" s="39">
        <v>487223</v>
      </c>
      <c r="U62" s="39">
        <v>359358</v>
      </c>
      <c r="V62" s="39">
        <v>1606134</v>
      </c>
      <c r="W62" s="39">
        <v>2210034</v>
      </c>
      <c r="X62" s="39">
        <v>1406026</v>
      </c>
      <c r="Y62" s="39">
        <v>373099</v>
      </c>
      <c r="Z62" s="39">
        <v>173034</v>
      </c>
      <c r="AA62" s="39">
        <v>264008</v>
      </c>
      <c r="AB62" s="50">
        <v>9524483</v>
      </c>
      <c r="AC62" s="52">
        <v>877798.95</v>
      </c>
      <c r="AD62" s="39">
        <v>114877563</v>
      </c>
      <c r="AE62" s="39">
        <v>8382924</v>
      </c>
      <c r="AF62" s="39">
        <v>21250297</v>
      </c>
      <c r="AG62" s="39">
        <v>399368</v>
      </c>
      <c r="AH62" s="44">
        <v>144910152</v>
      </c>
      <c r="AI62" s="39">
        <v>3264679</v>
      </c>
      <c r="AJ62" s="44">
        <v>141645473</v>
      </c>
      <c r="AK62" s="92"/>
      <c r="AL62" s="92"/>
    </row>
    <row r="63" spans="1:38" s="40" customFormat="1" ht="15.75" x14ac:dyDescent="0.25">
      <c r="A63" s="41"/>
      <c r="B63" s="41"/>
      <c r="C63" s="42"/>
      <c r="D63" s="38" t="s">
        <v>298</v>
      </c>
      <c r="E63" s="43"/>
      <c r="F63" s="41"/>
      <c r="G63" s="47">
        <f>G61/G62</f>
        <v>1.0140165410023083</v>
      </c>
      <c r="H63" s="47">
        <f t="shared" ref="H63:AJ63" si="15">H61/H62</f>
        <v>1.0498328218751432</v>
      </c>
      <c r="I63" s="47">
        <f t="shared" si="15"/>
        <v>0.88967218470594933</v>
      </c>
      <c r="J63" s="47">
        <f t="shared" si="15"/>
        <v>2.2119118157205344</v>
      </c>
      <c r="K63" s="47">
        <f t="shared" si="15"/>
        <v>1.0093812476757453</v>
      </c>
      <c r="L63" s="47">
        <f t="shared" si="15"/>
        <v>0.6819979911553713</v>
      </c>
      <c r="M63" s="47">
        <f t="shared" si="15"/>
        <v>0.4802717155658332</v>
      </c>
      <c r="N63" s="47">
        <f t="shared" si="15"/>
        <v>1.0911762958679261</v>
      </c>
      <c r="O63" s="47">
        <f t="shared" si="15"/>
        <v>0.84936922002626392</v>
      </c>
      <c r="P63" s="47">
        <f t="shared" si="15"/>
        <v>1.0316439595228672</v>
      </c>
      <c r="Q63" s="47">
        <f t="shared" si="15"/>
        <v>1.6058178298741801</v>
      </c>
      <c r="R63" s="48">
        <f t="shared" si="15"/>
        <v>1.0473060672999737</v>
      </c>
      <c r="S63" s="47">
        <f t="shared" si="15"/>
        <v>0.97725780522663008</v>
      </c>
      <c r="T63" s="47">
        <f t="shared" si="15"/>
        <v>0.88640519844096033</v>
      </c>
      <c r="U63" s="47">
        <f t="shared" si="15"/>
        <v>1.04257314432961</v>
      </c>
      <c r="V63" s="47">
        <f t="shared" si="15"/>
        <v>1.0510131782279686</v>
      </c>
      <c r="W63" s="47">
        <f t="shared" si="15"/>
        <v>1.4640240828874125</v>
      </c>
      <c r="X63" s="47">
        <f t="shared" si="15"/>
        <v>1.0297355809921012</v>
      </c>
      <c r="Y63" s="47">
        <f t="shared" si="15"/>
        <v>1.0316296746976004</v>
      </c>
      <c r="Z63" s="47">
        <f t="shared" si="15"/>
        <v>1.2140446386259347</v>
      </c>
      <c r="AA63" s="47">
        <f t="shared" si="15"/>
        <v>2.4109989091239661</v>
      </c>
      <c r="AB63" s="51">
        <f t="shared" si="15"/>
        <v>1.1543802430011161</v>
      </c>
      <c r="AC63" s="51">
        <f t="shared" si="15"/>
        <v>-0.11449318776241417</v>
      </c>
      <c r="AD63" s="47">
        <f t="shared" si="15"/>
        <v>1.0302282613707605</v>
      </c>
      <c r="AE63" s="47">
        <f t="shared" si="15"/>
        <v>0.30458870914253783</v>
      </c>
      <c r="AF63" s="47">
        <f t="shared" si="15"/>
        <v>1.1245911527730648</v>
      </c>
      <c r="AG63" s="47">
        <f t="shared" si="15"/>
        <v>0.94151759780453115</v>
      </c>
      <c r="AH63" s="48">
        <f t="shared" si="15"/>
        <v>1.0018439839880922</v>
      </c>
      <c r="AI63" s="47">
        <f t="shared" si="15"/>
        <v>1.332399908229875</v>
      </c>
      <c r="AJ63" s="48">
        <f t="shared" si="15"/>
        <v>0.99422525137813622</v>
      </c>
      <c r="AK63" s="92"/>
      <c r="AL63" s="92"/>
    </row>
    <row r="66" spans="1:6" x14ac:dyDescent="0.25">
      <c r="A66" s="21" t="s">
        <v>78</v>
      </c>
      <c r="B66" s="22"/>
      <c r="F66">
        <f>COUNTIF(F4:F63,"Y")</f>
        <v>39</v>
      </c>
    </row>
    <row r="67" spans="1:6" x14ac:dyDescent="0.25">
      <c r="A67" s="23" t="s">
        <v>79</v>
      </c>
      <c r="B67" s="24">
        <f>COUNT(tblSouthern[[#All],[Ref]])</f>
        <v>56</v>
      </c>
    </row>
    <row r="68" spans="1:6" x14ac:dyDescent="0.25">
      <c r="A68" s="25" t="s">
        <v>80</v>
      </c>
      <c r="B68" s="26">
        <f>COUNTIF(tblSouthern[[#All],[2024 Statistics Returned (Y/N)]],"Y")</f>
        <v>39</v>
      </c>
    </row>
  </sheetData>
  <mergeCells count="3">
    <mergeCell ref="G1:R1"/>
    <mergeCell ref="S1:AB1"/>
    <mergeCell ref="AD1:AJ1"/>
  </mergeCells>
  <phoneticPr fontId="9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CB34F-3A03-4D01-B97F-382F8855F425}">
  <sheetPr>
    <tabColor rgb="FFFF0000"/>
  </sheetPr>
  <dimension ref="A1:AJ26"/>
  <sheetViews>
    <sheetView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E22" sqref="E22"/>
    </sheetView>
  </sheetViews>
  <sheetFormatPr defaultColWidth="12.42578125" defaultRowHeight="15" x14ac:dyDescent="0.25"/>
  <cols>
    <col min="2" max="2" width="15.42578125" bestFit="1" customWidth="1"/>
    <col min="3" max="3" width="12.42578125" style="35"/>
    <col min="4" max="4" width="54.42578125" bestFit="1" customWidth="1"/>
    <col min="5" max="5" width="17" bestFit="1" customWidth="1"/>
    <col min="6" max="36" width="15.5703125" customWidth="1"/>
  </cols>
  <sheetData>
    <row r="1" spans="1:36" s="28" customFormat="1" ht="23.25" x14ac:dyDescent="0.35">
      <c r="A1" s="4" t="s">
        <v>318</v>
      </c>
      <c r="G1" s="128" t="s">
        <v>2</v>
      </c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 t="s">
        <v>3</v>
      </c>
      <c r="T1" s="129"/>
      <c r="U1" s="129"/>
      <c r="V1" s="129"/>
      <c r="W1" s="129"/>
      <c r="X1" s="129"/>
      <c r="Y1" s="129"/>
      <c r="Z1" s="129"/>
      <c r="AA1" s="129"/>
      <c r="AB1" s="129"/>
      <c r="AC1" s="29" t="s">
        <v>4</v>
      </c>
      <c r="AD1" s="128" t="s">
        <v>5</v>
      </c>
      <c r="AE1" s="128"/>
      <c r="AF1" s="128"/>
      <c r="AG1" s="128"/>
      <c r="AH1" s="128"/>
      <c r="AI1" s="128"/>
      <c r="AJ1" s="128"/>
    </row>
    <row r="2" spans="1:36" ht="17.850000000000001" customHeight="1" x14ac:dyDescent="0.25">
      <c r="C2"/>
    </row>
    <row r="3" spans="1:36" ht="62.1" customHeight="1" x14ac:dyDescent="0.25">
      <c r="A3" s="1" t="s">
        <v>6</v>
      </c>
      <c r="B3" s="1" t="s">
        <v>7</v>
      </c>
      <c r="C3" s="1" t="s">
        <v>47</v>
      </c>
      <c r="D3" s="1" t="s">
        <v>48</v>
      </c>
      <c r="E3" s="1" t="s">
        <v>49</v>
      </c>
      <c r="F3" s="8" t="s">
        <v>289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56" t="s">
        <v>296</v>
      </c>
      <c r="N3" s="2" t="s">
        <v>17</v>
      </c>
      <c r="O3" s="2" t="s">
        <v>18</v>
      </c>
      <c r="P3" s="2" t="s">
        <v>19</v>
      </c>
      <c r="Q3" s="2" t="s">
        <v>20</v>
      </c>
      <c r="R3" s="9" t="s">
        <v>21</v>
      </c>
      <c r="S3" s="2" t="s">
        <v>22</v>
      </c>
      <c r="T3" s="2" t="s">
        <v>23</v>
      </c>
      <c r="U3" s="2" t="s">
        <v>24</v>
      </c>
      <c r="V3" s="2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30</v>
      </c>
      <c r="AB3" s="10" t="s">
        <v>31</v>
      </c>
      <c r="AC3" s="10" t="s">
        <v>32</v>
      </c>
      <c r="AD3" s="2" t="s">
        <v>33</v>
      </c>
      <c r="AE3" s="2" t="s">
        <v>34</v>
      </c>
      <c r="AF3" s="2" t="s">
        <v>35</v>
      </c>
      <c r="AG3" s="2" t="s">
        <v>36</v>
      </c>
      <c r="AH3" s="9" t="s">
        <v>37</v>
      </c>
      <c r="AI3" s="2" t="s">
        <v>38</v>
      </c>
      <c r="AJ3" s="9" t="s">
        <v>39</v>
      </c>
    </row>
    <row r="4" spans="1:36" ht="17.850000000000001" customHeight="1" x14ac:dyDescent="0.25">
      <c r="A4" s="35">
        <v>1</v>
      </c>
      <c r="B4" t="s">
        <v>46</v>
      </c>
      <c r="C4" s="35">
        <v>9490</v>
      </c>
      <c r="D4" t="s">
        <v>269</v>
      </c>
      <c r="F4" t="s">
        <v>51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/>
      <c r="N4" s="12">
        <v>0</v>
      </c>
      <c r="O4" s="12">
        <v>0</v>
      </c>
      <c r="P4" s="12">
        <v>0</v>
      </c>
      <c r="Q4" s="12">
        <v>0</v>
      </c>
      <c r="R4" s="32">
        <f t="shared" ref="R4:R17" si="0">SUM(G4:Q4)</f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3">
        <f t="shared" ref="AB4:AB17" si="1">SUM(S4:AA4)</f>
        <v>0</v>
      </c>
      <c r="AC4" s="14">
        <f t="shared" ref="AC4:AC18" si="2">R4-AB4</f>
        <v>0</v>
      </c>
      <c r="AD4" s="12">
        <v>0</v>
      </c>
      <c r="AE4" s="12">
        <v>0</v>
      </c>
      <c r="AF4" s="12">
        <v>0</v>
      </c>
      <c r="AG4" s="12">
        <v>0</v>
      </c>
      <c r="AH4" s="32">
        <f t="shared" ref="AH4:AH17" si="3">SUM(AD4:AG4)</f>
        <v>0</v>
      </c>
      <c r="AI4" s="12">
        <v>0</v>
      </c>
      <c r="AJ4" s="32">
        <f t="shared" ref="AJ4:AJ17" si="4">+AH4-AI4</f>
        <v>0</v>
      </c>
    </row>
    <row r="5" spans="1:36" ht="17.850000000000001" customHeight="1" x14ac:dyDescent="0.25">
      <c r="A5" s="35">
        <f t="shared" ref="A5:A18" si="5">A4+1</f>
        <v>2</v>
      </c>
      <c r="B5" t="s">
        <v>46</v>
      </c>
      <c r="C5" s="35">
        <v>9483</v>
      </c>
      <c r="D5" t="s">
        <v>270</v>
      </c>
      <c r="F5" t="s">
        <v>51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/>
      <c r="N5" s="12">
        <v>0</v>
      </c>
      <c r="O5" s="12">
        <v>0</v>
      </c>
      <c r="P5" s="12">
        <v>0</v>
      </c>
      <c r="Q5" s="12">
        <v>0</v>
      </c>
      <c r="R5" s="32">
        <f t="shared" si="0"/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3">
        <f t="shared" si="1"/>
        <v>0</v>
      </c>
      <c r="AC5" s="14">
        <f t="shared" si="2"/>
        <v>0</v>
      </c>
      <c r="AD5" s="12">
        <v>0</v>
      </c>
      <c r="AE5" s="12">
        <v>0</v>
      </c>
      <c r="AF5" s="12">
        <v>0</v>
      </c>
      <c r="AG5" s="12">
        <v>0</v>
      </c>
      <c r="AH5" s="32">
        <f t="shared" si="3"/>
        <v>0</v>
      </c>
      <c r="AI5" s="12">
        <v>0</v>
      </c>
      <c r="AJ5" s="32">
        <f t="shared" si="4"/>
        <v>0</v>
      </c>
    </row>
    <row r="6" spans="1:36" ht="17.850000000000001" customHeight="1" x14ac:dyDescent="0.25">
      <c r="A6" s="35">
        <f t="shared" si="5"/>
        <v>3</v>
      </c>
      <c r="B6" t="s">
        <v>46</v>
      </c>
      <c r="C6" s="35">
        <v>9494</v>
      </c>
      <c r="D6" t="s">
        <v>271</v>
      </c>
      <c r="F6" t="s">
        <v>51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/>
      <c r="N6" s="12">
        <v>0</v>
      </c>
      <c r="O6" s="12">
        <v>0</v>
      </c>
      <c r="P6" s="12">
        <v>0</v>
      </c>
      <c r="Q6" s="12">
        <v>0</v>
      </c>
      <c r="R6" s="32">
        <f t="shared" si="0"/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3">
        <f t="shared" si="1"/>
        <v>0</v>
      </c>
      <c r="AC6" s="14">
        <f t="shared" si="2"/>
        <v>0</v>
      </c>
      <c r="AD6" s="12">
        <v>0</v>
      </c>
      <c r="AE6" s="12">
        <v>0</v>
      </c>
      <c r="AF6" s="12">
        <v>0</v>
      </c>
      <c r="AG6" s="12">
        <v>0</v>
      </c>
      <c r="AH6" s="32">
        <f t="shared" si="3"/>
        <v>0</v>
      </c>
      <c r="AI6" s="12">
        <v>0</v>
      </c>
      <c r="AJ6" s="32">
        <f t="shared" si="4"/>
        <v>0</v>
      </c>
    </row>
    <row r="7" spans="1:36" ht="17.850000000000001" customHeight="1" x14ac:dyDescent="0.25">
      <c r="A7" s="35">
        <f t="shared" si="5"/>
        <v>4</v>
      </c>
      <c r="B7" t="s">
        <v>46</v>
      </c>
      <c r="C7" s="35">
        <v>9485</v>
      </c>
      <c r="D7" t="s">
        <v>272</v>
      </c>
      <c r="F7" t="s">
        <v>51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/>
      <c r="N7" s="12">
        <v>0</v>
      </c>
      <c r="O7" s="12">
        <v>0</v>
      </c>
      <c r="P7" s="12">
        <v>0</v>
      </c>
      <c r="Q7" s="12">
        <v>0</v>
      </c>
      <c r="R7" s="32">
        <f t="shared" si="0"/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3">
        <f t="shared" si="1"/>
        <v>0</v>
      </c>
      <c r="AC7" s="14">
        <f t="shared" si="2"/>
        <v>0</v>
      </c>
      <c r="AD7" s="12">
        <v>0</v>
      </c>
      <c r="AE7" s="12">
        <v>0</v>
      </c>
      <c r="AF7" s="12">
        <v>0</v>
      </c>
      <c r="AG7" s="12">
        <v>0</v>
      </c>
      <c r="AH7" s="32">
        <f t="shared" si="3"/>
        <v>0</v>
      </c>
      <c r="AI7" s="12">
        <v>0</v>
      </c>
      <c r="AJ7" s="32">
        <f t="shared" si="4"/>
        <v>0</v>
      </c>
    </row>
    <row r="8" spans="1:36" ht="17.850000000000001" customHeight="1" x14ac:dyDescent="0.25">
      <c r="A8" s="35">
        <f t="shared" si="5"/>
        <v>5</v>
      </c>
      <c r="B8" t="s">
        <v>46</v>
      </c>
      <c r="C8" s="35">
        <v>9486</v>
      </c>
      <c r="D8" t="s">
        <v>273</v>
      </c>
      <c r="F8" t="s">
        <v>51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/>
      <c r="N8" s="12">
        <v>0</v>
      </c>
      <c r="O8" s="12">
        <v>0</v>
      </c>
      <c r="P8" s="12">
        <v>0</v>
      </c>
      <c r="Q8" s="12">
        <v>0</v>
      </c>
      <c r="R8" s="32">
        <f t="shared" si="0"/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3">
        <f t="shared" si="1"/>
        <v>0</v>
      </c>
      <c r="AC8" s="14">
        <f t="shared" si="2"/>
        <v>0</v>
      </c>
      <c r="AD8" s="12">
        <v>0</v>
      </c>
      <c r="AE8" s="12">
        <v>0</v>
      </c>
      <c r="AF8" s="12">
        <v>0</v>
      </c>
      <c r="AG8" s="12">
        <v>0</v>
      </c>
      <c r="AH8" s="32">
        <f t="shared" si="3"/>
        <v>0</v>
      </c>
      <c r="AI8" s="12">
        <v>0</v>
      </c>
      <c r="AJ8" s="32">
        <f t="shared" si="4"/>
        <v>0</v>
      </c>
    </row>
    <row r="9" spans="1:36" ht="17.850000000000001" customHeight="1" x14ac:dyDescent="0.25">
      <c r="A9" s="35">
        <f t="shared" si="5"/>
        <v>6</v>
      </c>
      <c r="B9" t="s">
        <v>46</v>
      </c>
      <c r="C9" s="35">
        <v>9487</v>
      </c>
      <c r="D9" t="s">
        <v>274</v>
      </c>
      <c r="F9" t="s">
        <v>51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/>
      <c r="N9" s="12">
        <v>0</v>
      </c>
      <c r="O9" s="12">
        <v>0</v>
      </c>
      <c r="P9" s="12">
        <v>0</v>
      </c>
      <c r="Q9" s="12">
        <v>0</v>
      </c>
      <c r="R9" s="32">
        <f t="shared" si="0"/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3">
        <f t="shared" si="1"/>
        <v>0</v>
      </c>
      <c r="AC9" s="14">
        <f t="shared" si="2"/>
        <v>0</v>
      </c>
      <c r="AD9" s="12">
        <v>0</v>
      </c>
      <c r="AE9" s="12">
        <v>0</v>
      </c>
      <c r="AF9" s="12">
        <v>0</v>
      </c>
      <c r="AG9" s="12">
        <v>0</v>
      </c>
      <c r="AH9" s="32">
        <f t="shared" si="3"/>
        <v>0</v>
      </c>
      <c r="AI9" s="12">
        <v>0</v>
      </c>
      <c r="AJ9" s="32">
        <f t="shared" si="4"/>
        <v>0</v>
      </c>
    </row>
    <row r="10" spans="1:36" ht="17.850000000000001" customHeight="1" x14ac:dyDescent="0.25">
      <c r="A10" s="35">
        <f t="shared" si="5"/>
        <v>7</v>
      </c>
      <c r="B10" t="s">
        <v>46</v>
      </c>
      <c r="C10" s="35">
        <v>9488</v>
      </c>
      <c r="D10" t="s">
        <v>275</v>
      </c>
      <c r="F10" t="s">
        <v>51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/>
      <c r="N10" s="12">
        <v>0</v>
      </c>
      <c r="O10" s="12">
        <v>0</v>
      </c>
      <c r="P10" s="12">
        <v>0</v>
      </c>
      <c r="Q10" s="12">
        <v>0</v>
      </c>
      <c r="R10" s="32">
        <f t="shared" si="0"/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3">
        <f t="shared" si="1"/>
        <v>0</v>
      </c>
      <c r="AC10" s="14">
        <f t="shared" si="2"/>
        <v>0</v>
      </c>
      <c r="AD10" s="12">
        <v>0</v>
      </c>
      <c r="AE10" s="12">
        <v>0</v>
      </c>
      <c r="AF10" s="12">
        <v>0</v>
      </c>
      <c r="AG10" s="12">
        <v>0</v>
      </c>
      <c r="AH10" s="32">
        <f t="shared" si="3"/>
        <v>0</v>
      </c>
      <c r="AI10" s="12">
        <v>0</v>
      </c>
      <c r="AJ10" s="32">
        <f t="shared" si="4"/>
        <v>0</v>
      </c>
    </row>
    <row r="11" spans="1:36" ht="17.850000000000001" customHeight="1" x14ac:dyDescent="0.25">
      <c r="A11" s="35">
        <f t="shared" si="5"/>
        <v>8</v>
      </c>
      <c r="B11" t="s">
        <v>46</v>
      </c>
      <c r="C11" s="35">
        <v>9476</v>
      </c>
      <c r="D11" t="s">
        <v>276</v>
      </c>
      <c r="F11" t="s">
        <v>51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/>
      <c r="N11" s="12">
        <v>0</v>
      </c>
      <c r="O11" s="12">
        <v>0</v>
      </c>
      <c r="P11" s="12">
        <v>0</v>
      </c>
      <c r="Q11" s="12">
        <v>0</v>
      </c>
      <c r="R11" s="32">
        <f t="shared" si="0"/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3">
        <f t="shared" si="1"/>
        <v>0</v>
      </c>
      <c r="AC11" s="14">
        <f t="shared" si="2"/>
        <v>0</v>
      </c>
      <c r="AD11" s="12">
        <v>0</v>
      </c>
      <c r="AE11" s="12">
        <v>0</v>
      </c>
      <c r="AF11" s="12">
        <v>0</v>
      </c>
      <c r="AG11" s="12">
        <v>0</v>
      </c>
      <c r="AH11" s="32">
        <f t="shared" si="3"/>
        <v>0</v>
      </c>
      <c r="AI11" s="12">
        <v>0</v>
      </c>
      <c r="AJ11" s="32">
        <f t="shared" si="4"/>
        <v>0</v>
      </c>
    </row>
    <row r="12" spans="1:36" ht="17.850000000000001" customHeight="1" x14ac:dyDescent="0.25">
      <c r="A12" s="35">
        <f t="shared" si="5"/>
        <v>9</v>
      </c>
      <c r="B12" t="s">
        <v>46</v>
      </c>
      <c r="C12" s="35">
        <v>18603</v>
      </c>
      <c r="D12" t="s">
        <v>277</v>
      </c>
      <c r="F12" t="s">
        <v>51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/>
      <c r="N12" s="12">
        <v>0</v>
      </c>
      <c r="O12" s="12">
        <v>0</v>
      </c>
      <c r="P12" s="12">
        <v>0</v>
      </c>
      <c r="Q12" s="12">
        <v>0</v>
      </c>
      <c r="R12" s="32">
        <f t="shared" si="0"/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3">
        <f t="shared" si="1"/>
        <v>0</v>
      </c>
      <c r="AC12" s="14">
        <f t="shared" si="2"/>
        <v>0</v>
      </c>
      <c r="AD12" s="12">
        <v>0</v>
      </c>
      <c r="AE12" s="12">
        <v>0</v>
      </c>
      <c r="AF12" s="12">
        <v>0</v>
      </c>
      <c r="AG12" s="12">
        <v>0</v>
      </c>
      <c r="AH12" s="32">
        <f t="shared" si="3"/>
        <v>0</v>
      </c>
      <c r="AI12" s="12">
        <v>0</v>
      </c>
      <c r="AJ12" s="32">
        <f t="shared" si="4"/>
        <v>0</v>
      </c>
    </row>
    <row r="13" spans="1:36" ht="17.850000000000001" customHeight="1" x14ac:dyDescent="0.25">
      <c r="A13" s="35">
        <f t="shared" si="5"/>
        <v>10</v>
      </c>
      <c r="B13" t="s">
        <v>46</v>
      </c>
      <c r="C13" s="35">
        <v>18082</v>
      </c>
      <c r="D13" t="s">
        <v>278</v>
      </c>
      <c r="F13" t="s">
        <v>51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/>
      <c r="N13" s="12">
        <v>0</v>
      </c>
      <c r="O13" s="12">
        <v>0</v>
      </c>
      <c r="P13" s="12">
        <v>0</v>
      </c>
      <c r="Q13" s="12">
        <v>0</v>
      </c>
      <c r="R13" s="32">
        <f t="shared" si="0"/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3">
        <f t="shared" si="1"/>
        <v>0</v>
      </c>
      <c r="AC13" s="14">
        <f t="shared" si="2"/>
        <v>0</v>
      </c>
      <c r="AD13" s="12">
        <v>0</v>
      </c>
      <c r="AE13" s="12">
        <v>0</v>
      </c>
      <c r="AF13" s="12">
        <v>0</v>
      </c>
      <c r="AG13" s="12">
        <v>0</v>
      </c>
      <c r="AH13" s="32">
        <f t="shared" si="3"/>
        <v>0</v>
      </c>
      <c r="AI13" s="12">
        <v>0</v>
      </c>
      <c r="AJ13" s="32">
        <f t="shared" si="4"/>
        <v>0</v>
      </c>
    </row>
    <row r="14" spans="1:36" ht="17.850000000000001" customHeight="1" x14ac:dyDescent="0.25">
      <c r="A14" s="35">
        <f t="shared" si="5"/>
        <v>11</v>
      </c>
      <c r="B14" t="s">
        <v>46</v>
      </c>
      <c r="C14" s="35">
        <v>9489</v>
      </c>
      <c r="D14" t="s">
        <v>279</v>
      </c>
      <c r="F14" t="s">
        <v>51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/>
      <c r="N14" s="12">
        <v>0</v>
      </c>
      <c r="O14" s="12">
        <v>0</v>
      </c>
      <c r="P14" s="12">
        <v>0</v>
      </c>
      <c r="Q14" s="12">
        <v>0</v>
      </c>
      <c r="R14" s="32">
        <f t="shared" si="0"/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3">
        <f t="shared" si="1"/>
        <v>0</v>
      </c>
      <c r="AC14" s="14">
        <f t="shared" si="2"/>
        <v>0</v>
      </c>
      <c r="AD14" s="12">
        <v>0</v>
      </c>
      <c r="AE14" s="12">
        <v>0</v>
      </c>
      <c r="AF14" s="12">
        <v>0</v>
      </c>
      <c r="AG14" s="12">
        <v>0</v>
      </c>
      <c r="AH14" s="32">
        <f t="shared" si="3"/>
        <v>0</v>
      </c>
      <c r="AI14" s="12">
        <v>0</v>
      </c>
      <c r="AJ14" s="32">
        <f t="shared" si="4"/>
        <v>0</v>
      </c>
    </row>
    <row r="15" spans="1:36" ht="17.850000000000001" customHeight="1" x14ac:dyDescent="0.25">
      <c r="A15" s="35">
        <f t="shared" si="5"/>
        <v>12</v>
      </c>
      <c r="B15" t="s">
        <v>46</v>
      </c>
      <c r="C15" s="35">
        <v>9859</v>
      </c>
      <c r="D15" t="s">
        <v>280</v>
      </c>
      <c r="F15" t="s">
        <v>51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/>
      <c r="N15" s="12">
        <v>0</v>
      </c>
      <c r="O15" s="12">
        <v>0</v>
      </c>
      <c r="P15" s="12">
        <v>0</v>
      </c>
      <c r="Q15" s="12">
        <v>0</v>
      </c>
      <c r="R15" s="32">
        <f t="shared" si="0"/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3">
        <f t="shared" si="1"/>
        <v>0</v>
      </c>
      <c r="AC15" s="14">
        <f t="shared" si="2"/>
        <v>0</v>
      </c>
      <c r="AD15" s="12">
        <v>0</v>
      </c>
      <c r="AE15" s="12">
        <v>0</v>
      </c>
      <c r="AF15" s="12">
        <v>0</v>
      </c>
      <c r="AG15" s="12">
        <v>0</v>
      </c>
      <c r="AH15" s="32">
        <f t="shared" si="3"/>
        <v>0</v>
      </c>
      <c r="AI15" s="12">
        <v>0</v>
      </c>
      <c r="AJ15" s="32">
        <f t="shared" si="4"/>
        <v>0</v>
      </c>
    </row>
    <row r="16" spans="1:36" ht="17.850000000000001" customHeight="1" x14ac:dyDescent="0.25">
      <c r="A16" s="35">
        <f t="shared" si="5"/>
        <v>13</v>
      </c>
      <c r="B16" t="s">
        <v>46</v>
      </c>
      <c r="C16" s="35">
        <v>9492</v>
      </c>
      <c r="D16" t="s">
        <v>281</v>
      </c>
      <c r="F16" t="s">
        <v>51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/>
      <c r="N16" s="12">
        <v>0</v>
      </c>
      <c r="O16" s="12">
        <v>0</v>
      </c>
      <c r="P16" s="12">
        <v>0</v>
      </c>
      <c r="Q16" s="12">
        <v>0</v>
      </c>
      <c r="R16" s="32">
        <f t="shared" si="0"/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3">
        <f t="shared" si="1"/>
        <v>0</v>
      </c>
      <c r="AC16" s="14">
        <f t="shared" si="2"/>
        <v>0</v>
      </c>
      <c r="AD16" s="12">
        <v>0</v>
      </c>
      <c r="AE16" s="12">
        <v>0</v>
      </c>
      <c r="AF16" s="12">
        <v>0</v>
      </c>
      <c r="AG16" s="12">
        <v>0</v>
      </c>
      <c r="AH16" s="32">
        <f t="shared" si="3"/>
        <v>0</v>
      </c>
      <c r="AI16" s="12">
        <v>0</v>
      </c>
      <c r="AJ16" s="32">
        <f t="shared" si="4"/>
        <v>0</v>
      </c>
    </row>
    <row r="17" spans="1:36" ht="17.850000000000001" customHeight="1" x14ac:dyDescent="0.25">
      <c r="A17" s="35">
        <f t="shared" si="5"/>
        <v>14</v>
      </c>
      <c r="B17" t="s">
        <v>46</v>
      </c>
      <c r="C17" s="35">
        <v>9493</v>
      </c>
      <c r="D17" t="s">
        <v>282</v>
      </c>
      <c r="F17" t="s">
        <v>51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/>
      <c r="N17" s="12">
        <v>0</v>
      </c>
      <c r="O17" s="12">
        <v>0</v>
      </c>
      <c r="P17" s="12">
        <v>0</v>
      </c>
      <c r="Q17" s="12">
        <v>0</v>
      </c>
      <c r="R17" s="32">
        <f t="shared" si="0"/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3">
        <f t="shared" si="1"/>
        <v>0</v>
      </c>
      <c r="AC17" s="14">
        <f t="shared" si="2"/>
        <v>0</v>
      </c>
      <c r="AD17" s="12">
        <v>0</v>
      </c>
      <c r="AE17" s="12">
        <v>0</v>
      </c>
      <c r="AF17" s="12">
        <v>0</v>
      </c>
      <c r="AG17" s="12">
        <v>0</v>
      </c>
      <c r="AH17" s="32">
        <f t="shared" si="3"/>
        <v>0</v>
      </c>
      <c r="AI17" s="12">
        <v>0</v>
      </c>
      <c r="AJ17" s="32">
        <f t="shared" si="4"/>
        <v>0</v>
      </c>
    </row>
    <row r="18" spans="1:36" ht="17.850000000000001" customHeight="1" x14ac:dyDescent="0.25">
      <c r="A18" s="35">
        <f t="shared" si="5"/>
        <v>15</v>
      </c>
      <c r="B18" t="s">
        <v>46</v>
      </c>
      <c r="C18" s="35">
        <v>9407</v>
      </c>
      <c r="D18" t="s">
        <v>283</v>
      </c>
      <c r="F18" t="s">
        <v>51</v>
      </c>
      <c r="G18" s="12">
        <v>5187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/>
      <c r="N18" s="12">
        <v>1733</v>
      </c>
      <c r="O18" s="12">
        <v>0</v>
      </c>
      <c r="P18" s="12">
        <v>0</v>
      </c>
      <c r="Q18" s="12">
        <v>0</v>
      </c>
      <c r="R18" s="32">
        <f>SUM(G18:Q18)</f>
        <v>6920</v>
      </c>
      <c r="S18" s="12">
        <v>4326</v>
      </c>
      <c r="T18" s="12">
        <v>0</v>
      </c>
      <c r="U18" s="12">
        <v>0</v>
      </c>
      <c r="V18" s="12">
        <v>0</v>
      </c>
      <c r="W18" s="12">
        <v>4118</v>
      </c>
      <c r="X18" s="12">
        <v>226</v>
      </c>
      <c r="Y18" s="12">
        <v>0</v>
      </c>
      <c r="Z18" s="12">
        <v>0</v>
      </c>
      <c r="AA18" s="12">
        <v>0</v>
      </c>
      <c r="AB18" s="13">
        <f>SUM(S18:AA18)</f>
        <v>8670</v>
      </c>
      <c r="AC18" s="14">
        <f t="shared" si="2"/>
        <v>-1750</v>
      </c>
      <c r="AD18" s="12">
        <v>112000</v>
      </c>
      <c r="AE18" s="12">
        <v>0</v>
      </c>
      <c r="AF18" s="12">
        <v>32864</v>
      </c>
      <c r="AG18" s="12">
        <v>0</v>
      </c>
      <c r="AH18" s="30">
        <f>SUM(AD18:AG18)</f>
        <v>144864</v>
      </c>
      <c r="AI18" s="12">
        <v>0</v>
      </c>
      <c r="AJ18" s="30">
        <f>+AH18-AI18</f>
        <v>144864</v>
      </c>
    </row>
    <row r="19" spans="1:36" s="40" customFormat="1" ht="15.75" x14ac:dyDescent="0.25">
      <c r="A19" s="36"/>
      <c r="B19" s="36"/>
      <c r="C19" s="37"/>
      <c r="D19" s="38" t="s">
        <v>301</v>
      </c>
      <c r="E19" s="38"/>
      <c r="F19" s="36"/>
      <c r="G19" s="39">
        <f>SUBTOTAL(109,G4:G18)</f>
        <v>5187</v>
      </c>
      <c r="H19" s="39">
        <f t="shared" ref="H19:Q19" si="6">SUBTOTAL(109,H4:H18)</f>
        <v>0</v>
      </c>
      <c r="I19" s="39">
        <f t="shared" si="6"/>
        <v>0</v>
      </c>
      <c r="J19" s="39">
        <f t="shared" si="6"/>
        <v>0</v>
      </c>
      <c r="K19" s="39">
        <f t="shared" si="6"/>
        <v>0</v>
      </c>
      <c r="L19" s="39">
        <f t="shared" si="6"/>
        <v>0</v>
      </c>
      <c r="M19" s="39">
        <f t="shared" si="6"/>
        <v>0</v>
      </c>
      <c r="N19" s="39">
        <f t="shared" si="6"/>
        <v>1733</v>
      </c>
      <c r="O19" s="39">
        <f t="shared" si="6"/>
        <v>0</v>
      </c>
      <c r="P19" s="39">
        <f t="shared" si="6"/>
        <v>0</v>
      </c>
      <c r="Q19" s="39">
        <f t="shared" si="6"/>
        <v>0</v>
      </c>
      <c r="R19" s="44">
        <f>SUBTOTAL(109,R4:R18)</f>
        <v>6920</v>
      </c>
      <c r="S19" s="39">
        <f>SUBTOTAL(109,S4:S18)</f>
        <v>4326</v>
      </c>
      <c r="T19" s="39">
        <f t="shared" ref="T19:AA19" si="7">SUBTOTAL(109,T4:T18)</f>
        <v>0</v>
      </c>
      <c r="U19" s="39">
        <f t="shared" si="7"/>
        <v>0</v>
      </c>
      <c r="V19" s="39">
        <f t="shared" si="7"/>
        <v>0</v>
      </c>
      <c r="W19" s="39">
        <f t="shared" si="7"/>
        <v>4118</v>
      </c>
      <c r="X19" s="39">
        <f t="shared" si="7"/>
        <v>226</v>
      </c>
      <c r="Y19" s="39">
        <f t="shared" si="7"/>
        <v>0</v>
      </c>
      <c r="Z19" s="39">
        <f t="shared" si="7"/>
        <v>0</v>
      </c>
      <c r="AA19" s="39">
        <f t="shared" si="7"/>
        <v>0</v>
      </c>
      <c r="AB19" s="50">
        <f>SUBTOTAL(109,AB4:AB18)</f>
        <v>8670</v>
      </c>
      <c r="AC19" s="50">
        <f>SUBTOTAL(109,AC4:AC18)</f>
        <v>-1750</v>
      </c>
      <c r="AD19" s="39">
        <f>SUBTOTAL(109,AD4:AD18)</f>
        <v>112000</v>
      </c>
      <c r="AE19" s="39">
        <f t="shared" ref="AE19:AG19" si="8">SUBTOTAL(109,AE4:AE18)</f>
        <v>0</v>
      </c>
      <c r="AF19" s="39">
        <f t="shared" si="8"/>
        <v>32864</v>
      </c>
      <c r="AG19" s="39">
        <f t="shared" si="8"/>
        <v>0</v>
      </c>
      <c r="AH19" s="44">
        <f>SUBTOTAL(109,AH4:AH18)</f>
        <v>144864</v>
      </c>
      <c r="AI19" s="39"/>
      <c r="AJ19" s="44"/>
    </row>
    <row r="20" spans="1:36" s="40" customFormat="1" ht="15.75" x14ac:dyDescent="0.25">
      <c r="A20" s="41"/>
      <c r="B20" s="41"/>
      <c r="C20" s="42"/>
      <c r="D20" s="38" t="s">
        <v>288</v>
      </c>
      <c r="E20" s="43"/>
      <c r="F20" s="41"/>
      <c r="G20" s="39">
        <v>5187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1733</v>
      </c>
      <c r="O20" s="39">
        <v>0</v>
      </c>
      <c r="P20" s="39">
        <v>0</v>
      </c>
      <c r="Q20" s="39">
        <v>0</v>
      </c>
      <c r="R20" s="44">
        <v>6920</v>
      </c>
      <c r="S20" s="46">
        <v>4326</v>
      </c>
      <c r="T20" s="39">
        <v>0</v>
      </c>
      <c r="U20" s="39">
        <v>0</v>
      </c>
      <c r="V20" s="39">
        <v>0</v>
      </c>
      <c r="W20" s="39">
        <v>4118</v>
      </c>
      <c r="X20" s="39">
        <v>226</v>
      </c>
      <c r="Y20" s="39">
        <v>0</v>
      </c>
      <c r="Z20" s="39">
        <v>0</v>
      </c>
      <c r="AA20" s="39">
        <v>0</v>
      </c>
      <c r="AB20" s="50">
        <v>8670</v>
      </c>
      <c r="AC20" s="52">
        <v>-1750</v>
      </c>
      <c r="AD20" s="39">
        <v>112000</v>
      </c>
      <c r="AE20" s="39">
        <v>0</v>
      </c>
      <c r="AF20" s="39">
        <v>32864</v>
      </c>
      <c r="AG20" s="39">
        <v>0</v>
      </c>
      <c r="AH20" s="44">
        <v>144864</v>
      </c>
      <c r="AI20" s="39">
        <v>0</v>
      </c>
      <c r="AJ20" s="44">
        <v>144864</v>
      </c>
    </row>
    <row r="21" spans="1:36" s="40" customFormat="1" ht="15.75" x14ac:dyDescent="0.25">
      <c r="A21" s="91"/>
      <c r="B21" s="41"/>
      <c r="C21" s="42"/>
      <c r="D21" s="38" t="s">
        <v>298</v>
      </c>
      <c r="E21" s="43"/>
      <c r="F21" s="41"/>
      <c r="G21" s="47">
        <f t="shared" ref="G21:AJ21" si="9">G19/G20</f>
        <v>1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f t="shared" si="9"/>
        <v>1</v>
      </c>
      <c r="O21" s="47">
        <v>0</v>
      </c>
      <c r="P21" s="47">
        <v>0</v>
      </c>
      <c r="Q21" s="47">
        <v>0</v>
      </c>
      <c r="R21" s="48">
        <f t="shared" si="9"/>
        <v>1</v>
      </c>
      <c r="S21" s="47">
        <f t="shared" si="9"/>
        <v>1</v>
      </c>
      <c r="T21" s="47">
        <v>0</v>
      </c>
      <c r="U21" s="47">
        <v>0</v>
      </c>
      <c r="V21" s="47">
        <v>0</v>
      </c>
      <c r="W21" s="47">
        <f t="shared" si="9"/>
        <v>1</v>
      </c>
      <c r="X21" s="47">
        <f t="shared" si="9"/>
        <v>1</v>
      </c>
      <c r="Y21" s="47">
        <v>0</v>
      </c>
      <c r="Z21" s="47">
        <v>0</v>
      </c>
      <c r="AA21" s="47">
        <v>0</v>
      </c>
      <c r="AB21" s="51">
        <f t="shared" si="9"/>
        <v>1</v>
      </c>
      <c r="AC21" s="51">
        <f t="shared" si="9"/>
        <v>1</v>
      </c>
      <c r="AD21" s="47">
        <f t="shared" si="9"/>
        <v>1</v>
      </c>
      <c r="AE21" s="47">
        <v>0</v>
      </c>
      <c r="AF21" s="47">
        <f t="shared" si="9"/>
        <v>1</v>
      </c>
      <c r="AG21" s="47">
        <v>0</v>
      </c>
      <c r="AH21" s="48">
        <f t="shared" si="9"/>
        <v>1</v>
      </c>
      <c r="AI21" s="47">
        <v>0</v>
      </c>
      <c r="AJ21" s="48">
        <f t="shared" si="9"/>
        <v>0</v>
      </c>
    </row>
    <row r="24" spans="1:36" x14ac:dyDescent="0.25">
      <c r="A24" s="21" t="s">
        <v>78</v>
      </c>
      <c r="B24" s="22"/>
      <c r="D24" s="19" t="s">
        <v>284</v>
      </c>
      <c r="E24" s="19"/>
    </row>
    <row r="25" spans="1:36" x14ac:dyDescent="0.25">
      <c r="A25" s="23" t="s">
        <v>79</v>
      </c>
      <c r="B25" s="24">
        <f>COUNT(tblTeAkaPuaho[[#All],[Ref]])</f>
        <v>15</v>
      </c>
    </row>
    <row r="26" spans="1:36" x14ac:dyDescent="0.25">
      <c r="A26" s="25" t="s">
        <v>80</v>
      </c>
      <c r="B26" s="26">
        <f>COUNTIF(tblTeAkaPuaho[[#All],[2024 Statistics Returned (Y/N)]],"Y")</f>
        <v>0</v>
      </c>
    </row>
  </sheetData>
  <mergeCells count="3">
    <mergeCell ref="G1:R1"/>
    <mergeCell ref="S1:AB1"/>
    <mergeCell ref="AD1:AJ1"/>
  </mergeCells>
  <phoneticPr fontId="9" type="noConversion"/>
  <pageMargins left="0.7" right="0.7" top="0.75" bottom="0.75" header="0.3" footer="0.3"/>
  <pageSetup paperSize="9" orientation="portrait" horizontalDpi="300" verticalDpi="300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1855d3-fb0a-457d-868e-8fdae8bf6f8c">
      <Terms xmlns="http://schemas.microsoft.com/office/infopath/2007/PartnerControls"/>
    </lcf76f155ced4ddcb4097134ff3c332f>
    <TaxCatchAll xmlns="d3c68722-81ea-4489-b930-3d181f552d7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98E98C7BBB6D4B9DA9762E7CB3E732" ma:contentTypeVersion="19" ma:contentTypeDescription="Create a new document." ma:contentTypeScope="" ma:versionID="35622360eec6be2a6abb0cae7d965cd6">
  <xsd:schema xmlns:xsd="http://www.w3.org/2001/XMLSchema" xmlns:xs="http://www.w3.org/2001/XMLSchema" xmlns:p="http://schemas.microsoft.com/office/2006/metadata/properties" xmlns:ns2="d3c68722-81ea-4489-b930-3d181f552d7d" xmlns:ns3="7a1855d3-fb0a-457d-868e-8fdae8bf6f8c" targetNamespace="http://schemas.microsoft.com/office/2006/metadata/properties" ma:root="true" ma:fieldsID="e54bcc19b1bda29644185f2cb6d1855a" ns2:_="" ns3:_="">
    <xsd:import namespace="d3c68722-81ea-4489-b930-3d181f552d7d"/>
    <xsd:import namespace="7a1855d3-fb0a-457d-868e-8fdae8bf6f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68722-81ea-4489-b930-3d181f552d7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8dfd7f7-8ace-491a-9e72-ccbae9d8b0d0}" ma:internalName="TaxCatchAll" ma:showField="CatchAllData" ma:web="d3c68722-81ea-4489-b930-3d181f552d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855d3-fb0a-457d-868e-8fdae8bf6f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2adbc10-c431-4f89-956f-fd5901b745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1DD64C-0218-4ECD-BEA4-EBDC401495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7F48E3-BBAD-4E7E-908B-D9D9A238F575}">
  <ds:schemaRefs>
    <ds:schemaRef ds:uri="http://schemas.microsoft.com/office/2006/documentManagement/types"/>
    <ds:schemaRef ds:uri="http://purl.org/dc/elements/1.1/"/>
    <ds:schemaRef ds:uri="7a1855d3-fb0a-457d-868e-8fdae8bf6f8c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d3c68722-81ea-4489-b930-3d181f552d7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368FE7B-7BD8-4A31-BFA0-8A421F51FA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68722-81ea-4489-b930-3d181f552d7d"/>
    <ds:schemaRef ds:uri="7a1855d3-fb0a-457d-868e-8fdae8bf6f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TitlePage</vt:lpstr>
      <vt:lpstr>All Presbyteries</vt:lpstr>
      <vt:lpstr>Alpine</vt:lpstr>
      <vt:lpstr>Central</vt:lpstr>
      <vt:lpstr>Kaimai</vt:lpstr>
      <vt:lpstr>Northern</vt:lpstr>
      <vt:lpstr>Pacific</vt:lpstr>
      <vt:lpstr>Southern</vt:lpstr>
      <vt:lpstr>Te Aka Puaho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Michaela Press</dc:creator>
  <cp:keywords/>
  <dc:description/>
  <cp:lastModifiedBy>Katrina Graham</cp:lastModifiedBy>
  <cp:revision/>
  <dcterms:created xsi:type="dcterms:W3CDTF">2022-08-23T23:04:41Z</dcterms:created>
  <dcterms:modified xsi:type="dcterms:W3CDTF">2026-05-19T02:09:15Z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0x0101009198E98C7BBB6D4B9DA9762E7CB3E732</vt:lpwstr>
  </property>
  <property fmtid="{D5CDD505-2E9C-101B-9397-08002B2CF9AE}" pid="3" name="MediaServiceImageTags">
    <vt:lpwstr/>
  </property>
</Properties>
</file>