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4 Statistics/"/>
    </mc:Choice>
  </mc:AlternateContent>
  <xr:revisionPtr revIDLastSave="3596" documentId="13_ncr:1_{F6C6038C-C1D8-4F7A-914D-47B8D95989EE}" xr6:coauthVersionLast="47" xr6:coauthVersionMax="47" xr10:uidLastSave="{34F8112A-C8EF-4472-B916-9B834361EFBF}"/>
  <bookViews>
    <workbookView xWindow="-120" yWindow="-120" windowWidth="29040" windowHeight="15720" firstSheet="1" activeTab="6" xr2:uid="{C5649ABA-F754-494C-8D71-7673215A31A1}"/>
  </bookViews>
  <sheets>
    <sheet name="TitlePage" sheetId="10" r:id="rId1"/>
    <sheet name="All Presbyteries" sheetId="2" r:id="rId2"/>
    <sheet name="Alpine" sheetId="3" r:id="rId3"/>
    <sheet name="Central" sheetId="4" r:id="rId4"/>
    <sheet name="Kaimai" sheetId="5" r:id="rId5"/>
    <sheet name="Northern" sheetId="6" r:id="rId6"/>
    <sheet name="Pacific" sheetId="7" r:id="rId7"/>
    <sheet name="Southern" sheetId="8" r:id="rId8"/>
    <sheet name="Te Aka Puaho" sheetId="9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7" l="1"/>
  <c r="AE18" i="7" s="1"/>
  <c r="AA15" i="7"/>
  <c r="V18" i="7"/>
  <c r="P15" i="7"/>
  <c r="P18" i="7" s="1"/>
  <c r="AH19" i="9"/>
  <c r="AE19" i="9"/>
  <c r="AF19" i="9"/>
  <c r="AG19" i="9"/>
  <c r="AD19" i="9"/>
  <c r="AC19" i="9"/>
  <c r="AB19" i="9"/>
  <c r="T19" i="9"/>
  <c r="U19" i="9"/>
  <c r="V19" i="9"/>
  <c r="W19" i="9"/>
  <c r="X19" i="9"/>
  <c r="Y19" i="9"/>
  <c r="Z19" i="9"/>
  <c r="AA19" i="9"/>
  <c r="S19" i="9"/>
  <c r="R19" i="9"/>
  <c r="H19" i="9"/>
  <c r="I19" i="9"/>
  <c r="J19" i="9"/>
  <c r="K19" i="9"/>
  <c r="L19" i="9"/>
  <c r="M19" i="9"/>
  <c r="N19" i="9"/>
  <c r="O19" i="9"/>
  <c r="P19" i="9"/>
  <c r="Q19" i="9"/>
  <c r="G19" i="9"/>
  <c r="AI60" i="8"/>
  <c r="AE60" i="8"/>
  <c r="AF60" i="8"/>
  <c r="AG60" i="8"/>
  <c r="AD60" i="8"/>
  <c r="T60" i="8"/>
  <c r="U60" i="8"/>
  <c r="V60" i="8"/>
  <c r="W60" i="8"/>
  <c r="X60" i="8"/>
  <c r="Y60" i="8"/>
  <c r="Z60" i="8"/>
  <c r="AA60" i="8"/>
  <c r="S60" i="8"/>
  <c r="H60" i="8"/>
  <c r="I60" i="8"/>
  <c r="J60" i="8"/>
  <c r="K60" i="8"/>
  <c r="L60" i="8"/>
  <c r="M60" i="8"/>
  <c r="N60" i="8"/>
  <c r="O60" i="8"/>
  <c r="P60" i="8"/>
  <c r="Q60" i="8"/>
  <c r="G60" i="8"/>
  <c r="AI18" i="7"/>
  <c r="AF18" i="7"/>
  <c r="AG18" i="7"/>
  <c r="AD18" i="7"/>
  <c r="T18" i="7"/>
  <c r="U18" i="7"/>
  <c r="W18" i="7"/>
  <c r="X18" i="7"/>
  <c r="Y18" i="7"/>
  <c r="Z18" i="7"/>
  <c r="AA18" i="7"/>
  <c r="S18" i="7"/>
  <c r="H18" i="7"/>
  <c r="I18" i="7"/>
  <c r="J18" i="7"/>
  <c r="K18" i="7"/>
  <c r="L18" i="7"/>
  <c r="M18" i="7"/>
  <c r="N18" i="7"/>
  <c r="O18" i="7"/>
  <c r="Q18" i="7"/>
  <c r="G18" i="7"/>
  <c r="AJ29" i="5"/>
  <c r="AI29" i="5"/>
  <c r="AH29" i="5"/>
  <c r="AE29" i="5"/>
  <c r="AF29" i="5"/>
  <c r="AG29" i="5"/>
  <c r="AD29" i="5"/>
  <c r="T29" i="5"/>
  <c r="U29" i="5"/>
  <c r="V29" i="5"/>
  <c r="W29" i="5"/>
  <c r="X29" i="5"/>
  <c r="Y29" i="5"/>
  <c r="Z29" i="5"/>
  <c r="AA29" i="5"/>
  <c r="S29" i="5"/>
  <c r="R29" i="5"/>
  <c r="H29" i="5"/>
  <c r="I29" i="5"/>
  <c r="J29" i="5"/>
  <c r="K29" i="5"/>
  <c r="L29" i="5"/>
  <c r="M29" i="5"/>
  <c r="N29" i="5"/>
  <c r="O29" i="5"/>
  <c r="P29" i="5"/>
  <c r="Q29" i="5"/>
  <c r="G29" i="5"/>
  <c r="AI49" i="4"/>
  <c r="AE49" i="4"/>
  <c r="AF49" i="4"/>
  <c r="AG49" i="4"/>
  <c r="AD49" i="4"/>
  <c r="T49" i="4"/>
  <c r="U49" i="4"/>
  <c r="V49" i="4"/>
  <c r="W49" i="4"/>
  <c r="X49" i="4"/>
  <c r="Y49" i="4"/>
  <c r="Z49" i="4"/>
  <c r="AA49" i="4"/>
  <c r="S49" i="4"/>
  <c r="H49" i="4"/>
  <c r="I49" i="4"/>
  <c r="J49" i="4"/>
  <c r="K49" i="4"/>
  <c r="L49" i="4"/>
  <c r="M49" i="4"/>
  <c r="N49" i="4"/>
  <c r="O49" i="4"/>
  <c r="P49" i="4"/>
  <c r="Q49" i="4"/>
  <c r="G49" i="4"/>
  <c r="AI33" i="3"/>
  <c r="AE33" i="3"/>
  <c r="AF33" i="3"/>
  <c r="AG33" i="3"/>
  <c r="AD33" i="3"/>
  <c r="T33" i="3"/>
  <c r="U33" i="3"/>
  <c r="V33" i="3"/>
  <c r="W33" i="3"/>
  <c r="X33" i="3"/>
  <c r="Y33" i="3"/>
  <c r="Z33" i="3"/>
  <c r="AA33" i="3"/>
  <c r="S33" i="3"/>
  <c r="H33" i="3"/>
  <c r="I33" i="3"/>
  <c r="J33" i="3"/>
  <c r="K33" i="3"/>
  <c r="L33" i="3"/>
  <c r="M33" i="3"/>
  <c r="N33" i="3"/>
  <c r="O33" i="3"/>
  <c r="P33" i="3"/>
  <c r="Q33" i="3"/>
  <c r="G33" i="3"/>
  <c r="AI62" i="6"/>
  <c r="AE62" i="6"/>
  <c r="AF62" i="6"/>
  <c r="AG62" i="6"/>
  <c r="AD62" i="6"/>
  <c r="T62" i="6"/>
  <c r="U62" i="6"/>
  <c r="V62" i="6"/>
  <c r="W62" i="6"/>
  <c r="X62" i="6"/>
  <c r="Y62" i="6"/>
  <c r="Z62" i="6"/>
  <c r="AA62" i="6"/>
  <c r="S62" i="6"/>
  <c r="H62" i="6"/>
  <c r="I62" i="6"/>
  <c r="J62" i="6"/>
  <c r="K62" i="6"/>
  <c r="L62" i="6"/>
  <c r="M62" i="6"/>
  <c r="N62" i="6"/>
  <c r="O62" i="6"/>
  <c r="P62" i="6"/>
  <c r="Q62" i="6"/>
  <c r="G62" i="6"/>
  <c r="A57" i="6"/>
  <c r="A59" i="6"/>
  <c r="A60" i="6" s="1"/>
  <c r="A61" i="6" s="1"/>
  <c r="AJ30" i="3" l="1"/>
  <c r="AH30" i="3"/>
  <c r="AC30" i="3"/>
  <c r="AB30" i="3"/>
  <c r="R30" i="3"/>
  <c r="AC6" i="4"/>
  <c r="AB6" i="4"/>
  <c r="W48" i="5" l="1"/>
  <c r="W40" i="5"/>
  <c r="W41" i="5"/>
  <c r="W42" i="5"/>
  <c r="W43" i="5"/>
  <c r="W44" i="5"/>
  <c r="W45" i="5"/>
  <c r="W46" i="5"/>
  <c r="W47" i="5"/>
  <c r="W39" i="5"/>
  <c r="V48" i="5"/>
  <c r="U48" i="5"/>
  <c r="AH4" i="5"/>
  <c r="G31" i="5" l="1"/>
  <c r="F33" i="5"/>
  <c r="F65" i="8" l="1"/>
  <c r="F23" i="7"/>
  <c r="F68" i="6"/>
  <c r="F53" i="4"/>
  <c r="F39" i="3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AH8" i="2"/>
  <c r="R8" i="2"/>
  <c r="I8" i="2"/>
  <c r="V7" i="2"/>
  <c r="N7" i="2"/>
  <c r="V6" i="2"/>
  <c r="M6" i="2"/>
  <c r="AH9" i="2"/>
  <c r="AF9" i="2"/>
  <c r="AE9" i="2"/>
  <c r="AD9" i="2"/>
  <c r="AC9" i="2"/>
  <c r="Z9" i="2"/>
  <c r="Y9" i="2"/>
  <c r="X9" i="2"/>
  <c r="W9" i="2"/>
  <c r="V9" i="2"/>
  <c r="U9" i="2"/>
  <c r="T9" i="2"/>
  <c r="S9" i="2"/>
  <c r="R9" i="2"/>
  <c r="P9" i="2"/>
  <c r="O9" i="2"/>
  <c r="N9" i="2"/>
  <c r="M9" i="2"/>
  <c r="L9" i="2"/>
  <c r="K9" i="2"/>
  <c r="J9" i="2"/>
  <c r="I9" i="2"/>
  <c r="H9" i="2"/>
  <c r="G9" i="2"/>
  <c r="F9" i="2"/>
  <c r="AF8" i="2"/>
  <c r="AE8" i="2"/>
  <c r="AD8" i="2"/>
  <c r="AC8" i="2"/>
  <c r="Z8" i="2"/>
  <c r="Y8" i="2"/>
  <c r="X8" i="2"/>
  <c r="W8" i="2"/>
  <c r="V8" i="2"/>
  <c r="U8" i="2"/>
  <c r="T8" i="2"/>
  <c r="S8" i="2"/>
  <c r="P8" i="2"/>
  <c r="O8" i="2"/>
  <c r="N8" i="2"/>
  <c r="M8" i="2"/>
  <c r="L8" i="2"/>
  <c r="K8" i="2"/>
  <c r="J8" i="2"/>
  <c r="H8" i="2"/>
  <c r="G8" i="2"/>
  <c r="F8" i="2"/>
  <c r="AH7" i="2"/>
  <c r="AF7" i="2"/>
  <c r="AE7" i="2"/>
  <c r="AD7" i="2"/>
  <c r="AC7" i="2"/>
  <c r="Z7" i="2"/>
  <c r="Y7" i="2"/>
  <c r="X7" i="2"/>
  <c r="W7" i="2"/>
  <c r="U7" i="2"/>
  <c r="T7" i="2"/>
  <c r="S7" i="2"/>
  <c r="R7" i="2"/>
  <c r="P7" i="2"/>
  <c r="O7" i="2"/>
  <c r="M7" i="2"/>
  <c r="L7" i="2"/>
  <c r="K7" i="2"/>
  <c r="J7" i="2"/>
  <c r="I7" i="2"/>
  <c r="H7" i="2"/>
  <c r="G7" i="2"/>
  <c r="F7" i="2"/>
  <c r="AH6" i="2"/>
  <c r="AF6" i="2"/>
  <c r="AE6" i="2"/>
  <c r="AD6" i="2"/>
  <c r="AC6" i="2"/>
  <c r="Z6" i="2"/>
  <c r="Y6" i="2"/>
  <c r="X6" i="2"/>
  <c r="W6" i="2"/>
  <c r="U6" i="2"/>
  <c r="T6" i="2"/>
  <c r="S6" i="2"/>
  <c r="R6" i="2"/>
  <c r="P6" i="2"/>
  <c r="O6" i="2"/>
  <c r="N6" i="2"/>
  <c r="L6" i="2"/>
  <c r="K6" i="2"/>
  <c r="J6" i="2"/>
  <c r="I6" i="2"/>
  <c r="H6" i="2"/>
  <c r="G6" i="2"/>
  <c r="F6" i="2"/>
  <c r="AH5" i="2"/>
  <c r="AF5" i="2"/>
  <c r="AE5" i="2"/>
  <c r="AD5" i="2"/>
  <c r="AC5" i="2"/>
  <c r="Z5" i="2"/>
  <c r="Y5" i="2"/>
  <c r="X5" i="2"/>
  <c r="W5" i="2"/>
  <c r="V5" i="2"/>
  <c r="U5" i="2"/>
  <c r="T5" i="2"/>
  <c r="S5" i="2"/>
  <c r="R5" i="2"/>
  <c r="P5" i="2"/>
  <c r="O5" i="2"/>
  <c r="N5" i="2"/>
  <c r="M5" i="2"/>
  <c r="L5" i="2"/>
  <c r="K5" i="2"/>
  <c r="J5" i="2"/>
  <c r="I5" i="2"/>
  <c r="H5" i="2"/>
  <c r="G5" i="2"/>
  <c r="F5" i="2"/>
  <c r="L4" i="2"/>
  <c r="AH42" i="6"/>
  <c r="AJ42" i="6" s="1"/>
  <c r="AH19" i="4"/>
  <c r="L11" i="2" l="1"/>
  <c r="R46" i="8"/>
  <c r="R6" i="4"/>
  <c r="AH22" i="3"/>
  <c r="AB15" i="3"/>
  <c r="AB36" i="4"/>
  <c r="AH29" i="3" l="1"/>
  <c r="AJ29" i="3" l="1"/>
  <c r="AH33" i="3"/>
  <c r="AH17" i="5"/>
  <c r="AB17" i="5"/>
  <c r="AH19" i="3"/>
  <c r="AH4" i="3"/>
  <c r="R12" i="7"/>
  <c r="R10" i="4"/>
  <c r="AH28" i="8"/>
  <c r="AH21" i="8"/>
  <c r="AH22" i="4"/>
  <c r="AH25" i="4"/>
  <c r="AH53" i="8" l="1"/>
  <c r="AH26" i="3"/>
  <c r="R32" i="4"/>
  <c r="R33" i="4"/>
  <c r="R24" i="4"/>
  <c r="R30" i="4"/>
  <c r="R58" i="6"/>
  <c r="R39" i="6"/>
  <c r="AH26" i="6"/>
  <c r="R26" i="6"/>
  <c r="AB13" i="8"/>
  <c r="AH43" i="8"/>
  <c r="AH40" i="8"/>
  <c r="R18" i="3"/>
  <c r="L13" i="2" l="1"/>
  <c r="B42" i="3"/>
  <c r="D4" i="2" s="1"/>
  <c r="W21" i="9"/>
  <c r="R21" i="9"/>
  <c r="N21" i="9"/>
  <c r="G21" i="9"/>
  <c r="AB21" i="9"/>
  <c r="AJ21" i="9"/>
  <c r="AH21" i="9"/>
  <c r="AF21" i="9"/>
  <c r="AD21" i="9"/>
  <c r="AC21" i="9"/>
  <c r="X21" i="9"/>
  <c r="S21" i="9"/>
  <c r="M62" i="8"/>
  <c r="AF62" i="8"/>
  <c r="U62" i="8"/>
  <c r="T62" i="8"/>
  <c r="P62" i="8"/>
  <c r="L62" i="8"/>
  <c r="K62" i="8"/>
  <c r="G62" i="8"/>
  <c r="AI62" i="8"/>
  <c r="AG62" i="8"/>
  <c r="AE62" i="8"/>
  <c r="AD62" i="8"/>
  <c r="AA62" i="8"/>
  <c r="Z62" i="8"/>
  <c r="Y62" i="8"/>
  <c r="X62" i="8"/>
  <c r="W62" i="8"/>
  <c r="V62" i="8"/>
  <c r="S62" i="8"/>
  <c r="Q62" i="8"/>
  <c r="O62" i="8"/>
  <c r="N62" i="8"/>
  <c r="J62" i="8"/>
  <c r="I62" i="8"/>
  <c r="H62" i="8"/>
  <c r="G20" i="7"/>
  <c r="AG20" i="7"/>
  <c r="AF20" i="7"/>
  <c r="AE20" i="7"/>
  <c r="AD20" i="7"/>
  <c r="Y20" i="7"/>
  <c r="X20" i="7"/>
  <c r="W20" i="7"/>
  <c r="V20" i="7"/>
  <c r="U20" i="7"/>
  <c r="Q20" i="7"/>
  <c r="P20" i="7"/>
  <c r="O20" i="7"/>
  <c r="N20" i="7"/>
  <c r="I20" i="7"/>
  <c r="H20" i="7"/>
  <c r="AI20" i="7"/>
  <c r="AA20" i="7"/>
  <c r="Z20" i="7"/>
  <c r="T20" i="7"/>
  <c r="S20" i="7"/>
  <c r="L20" i="7"/>
  <c r="K20" i="7"/>
  <c r="J20" i="7"/>
  <c r="U64" i="6"/>
  <c r="M64" i="6"/>
  <c r="J64" i="6"/>
  <c r="G64" i="6"/>
  <c r="O64" i="6"/>
  <c r="AI64" i="6"/>
  <c r="AG64" i="6"/>
  <c r="AF64" i="6"/>
  <c r="AE64" i="6"/>
  <c r="AD64" i="6"/>
  <c r="AA64" i="6"/>
  <c r="Z64" i="6"/>
  <c r="Y64" i="6"/>
  <c r="X64" i="6"/>
  <c r="W64" i="6"/>
  <c r="V64" i="6"/>
  <c r="T64" i="6"/>
  <c r="S64" i="6"/>
  <c r="Q64" i="6"/>
  <c r="P64" i="6"/>
  <c r="N64" i="6"/>
  <c r="L64" i="6"/>
  <c r="K64" i="6"/>
  <c r="I64" i="6"/>
  <c r="H64" i="6"/>
  <c r="U31" i="5"/>
  <c r="M31" i="5"/>
  <c r="L31" i="5"/>
  <c r="AE31" i="5"/>
  <c r="O31" i="5"/>
  <c r="AI31" i="5"/>
  <c r="AG31" i="5"/>
  <c r="AF31" i="5"/>
  <c r="AD31" i="5"/>
  <c r="AA31" i="5"/>
  <c r="Z31" i="5"/>
  <c r="Y31" i="5"/>
  <c r="X31" i="5"/>
  <c r="W31" i="5"/>
  <c r="V31" i="5"/>
  <c r="T31" i="5"/>
  <c r="S31" i="5"/>
  <c r="Q31" i="5"/>
  <c r="P31" i="5"/>
  <c r="N31" i="5"/>
  <c r="K31" i="5"/>
  <c r="J31" i="5"/>
  <c r="I31" i="5"/>
  <c r="H31" i="5"/>
  <c r="AI51" i="4"/>
  <c r="AG51" i="4"/>
  <c r="AF51" i="4"/>
  <c r="AE51" i="4"/>
  <c r="AD51" i="4"/>
  <c r="AA51" i="4"/>
  <c r="Z51" i="4"/>
  <c r="Y51" i="4"/>
  <c r="X51" i="4"/>
  <c r="W51" i="4"/>
  <c r="V51" i="4"/>
  <c r="U51" i="4"/>
  <c r="T51" i="4"/>
  <c r="S51" i="4"/>
  <c r="Q51" i="4"/>
  <c r="P51" i="4"/>
  <c r="O51" i="4"/>
  <c r="N51" i="4"/>
  <c r="M51" i="4"/>
  <c r="L51" i="4"/>
  <c r="K51" i="4"/>
  <c r="J51" i="4"/>
  <c r="I51" i="4"/>
  <c r="H51" i="4"/>
  <c r="G51" i="4"/>
  <c r="AC10" i="6"/>
  <c r="AH18" i="9" l="1"/>
  <c r="AJ18" i="9" s="1"/>
  <c r="AH17" i="9"/>
  <c r="AJ17" i="9" s="1"/>
  <c r="AH16" i="9"/>
  <c r="AJ16" i="9" s="1"/>
  <c r="AH15" i="9"/>
  <c r="AJ15" i="9" s="1"/>
  <c r="AH14" i="9"/>
  <c r="AJ14" i="9" s="1"/>
  <c r="AH13" i="9"/>
  <c r="AJ13" i="9" s="1"/>
  <c r="AH12" i="9"/>
  <c r="AJ12" i="9" s="1"/>
  <c r="AH11" i="9"/>
  <c r="AJ11" i="9" s="1"/>
  <c r="AH10" i="9"/>
  <c r="AJ10" i="9" s="1"/>
  <c r="AH9" i="9"/>
  <c r="AJ9" i="9" s="1"/>
  <c r="AH8" i="9"/>
  <c r="AJ8" i="9" s="1"/>
  <c r="AH7" i="9"/>
  <c r="AJ7" i="9" s="1"/>
  <c r="AJ6" i="9"/>
  <c r="AH6" i="9"/>
  <c r="AH5" i="9"/>
  <c r="AJ5" i="9" s="1"/>
  <c r="AH4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R18" i="9"/>
  <c r="AC18" i="9" s="1"/>
  <c r="R17" i="9"/>
  <c r="R16" i="9"/>
  <c r="AC16" i="9" s="1"/>
  <c r="R15" i="9"/>
  <c r="AC15" i="9" s="1"/>
  <c r="R14" i="9"/>
  <c r="AC14" i="9" s="1"/>
  <c r="R13" i="9"/>
  <c r="AC13" i="9" s="1"/>
  <c r="R12" i="9"/>
  <c r="R11" i="9"/>
  <c r="AC11" i="9" s="1"/>
  <c r="R10" i="9"/>
  <c r="AC10" i="9" s="1"/>
  <c r="R9" i="9"/>
  <c r="R8" i="9"/>
  <c r="AC8" i="9" s="1"/>
  <c r="R7" i="9"/>
  <c r="AC7" i="9" s="1"/>
  <c r="R6" i="9"/>
  <c r="AC6" i="9" s="1"/>
  <c r="R5" i="9"/>
  <c r="AC5" i="9" s="1"/>
  <c r="R4" i="9"/>
  <c r="AH59" i="8"/>
  <c r="AJ59" i="8" s="1"/>
  <c r="AH58" i="8"/>
  <c r="AJ58" i="8" s="1"/>
  <c r="AH57" i="8"/>
  <c r="AJ57" i="8" s="1"/>
  <c r="AH56" i="8"/>
  <c r="AJ56" i="8" s="1"/>
  <c r="AH55" i="8"/>
  <c r="AJ55" i="8" s="1"/>
  <c r="AH54" i="8"/>
  <c r="AJ54" i="8" s="1"/>
  <c r="AJ53" i="8"/>
  <c r="AH52" i="8"/>
  <c r="AJ52" i="8" s="1"/>
  <c r="AH51" i="8"/>
  <c r="AJ51" i="8" s="1"/>
  <c r="AH50" i="8"/>
  <c r="AH49" i="8"/>
  <c r="AJ49" i="8" s="1"/>
  <c r="AH48" i="8"/>
  <c r="AJ48" i="8" s="1"/>
  <c r="AH47" i="8"/>
  <c r="AJ47" i="8" s="1"/>
  <c r="AH46" i="8"/>
  <c r="AJ46" i="8" s="1"/>
  <c r="AH45" i="8"/>
  <c r="AJ45" i="8" s="1"/>
  <c r="AH44" i="8"/>
  <c r="AJ44" i="8" s="1"/>
  <c r="AJ43" i="8"/>
  <c r="AH42" i="8"/>
  <c r="AJ42" i="8" s="1"/>
  <c r="AH41" i="8"/>
  <c r="AJ41" i="8" s="1"/>
  <c r="AJ40" i="8"/>
  <c r="AH39" i="8"/>
  <c r="AJ39" i="8" s="1"/>
  <c r="AH38" i="8"/>
  <c r="AJ38" i="8" s="1"/>
  <c r="AH37" i="8"/>
  <c r="AJ37" i="8" s="1"/>
  <c r="AH36" i="8"/>
  <c r="AJ36" i="8" s="1"/>
  <c r="AH35" i="8"/>
  <c r="AJ35" i="8" s="1"/>
  <c r="AH34" i="8"/>
  <c r="AJ34" i="8" s="1"/>
  <c r="AH33" i="8"/>
  <c r="AJ33" i="8" s="1"/>
  <c r="AH32" i="8"/>
  <c r="AJ32" i="8" s="1"/>
  <c r="AH31" i="8"/>
  <c r="AJ31" i="8" s="1"/>
  <c r="AH30" i="8"/>
  <c r="AJ30" i="8" s="1"/>
  <c r="AH29" i="8"/>
  <c r="AJ29" i="8" s="1"/>
  <c r="AJ28" i="8"/>
  <c r="AH27" i="8"/>
  <c r="AH26" i="8"/>
  <c r="AJ26" i="8" s="1"/>
  <c r="AH25" i="8"/>
  <c r="AJ25" i="8" s="1"/>
  <c r="AH24" i="8"/>
  <c r="AJ24" i="8" s="1"/>
  <c r="AH23" i="8"/>
  <c r="AJ23" i="8" s="1"/>
  <c r="AH22" i="8"/>
  <c r="AJ22" i="8" s="1"/>
  <c r="AJ21" i="8"/>
  <c r="AH20" i="8"/>
  <c r="AJ20" i="8" s="1"/>
  <c r="AH19" i="8"/>
  <c r="AJ19" i="8" s="1"/>
  <c r="AH18" i="8"/>
  <c r="AJ18" i="8" s="1"/>
  <c r="AH17" i="8"/>
  <c r="AJ17" i="8" s="1"/>
  <c r="AH16" i="8"/>
  <c r="AJ16" i="8" s="1"/>
  <c r="AH15" i="8"/>
  <c r="AJ15" i="8" s="1"/>
  <c r="AH14" i="8"/>
  <c r="AH13" i="8"/>
  <c r="AJ13" i="8" s="1"/>
  <c r="AH12" i="8"/>
  <c r="AJ12" i="8" s="1"/>
  <c r="AH11" i="8"/>
  <c r="AJ11" i="8" s="1"/>
  <c r="AH10" i="8"/>
  <c r="AJ10" i="8" s="1"/>
  <c r="AH9" i="8"/>
  <c r="AJ9" i="8" s="1"/>
  <c r="AH8" i="8"/>
  <c r="AJ8" i="8" s="1"/>
  <c r="AH7" i="8"/>
  <c r="AJ7" i="8" s="1"/>
  <c r="AH6" i="8"/>
  <c r="AJ6" i="8" s="1"/>
  <c r="AH5" i="8"/>
  <c r="AJ5" i="8" s="1"/>
  <c r="AH4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2" i="8"/>
  <c r="AB11" i="8"/>
  <c r="AB10" i="8"/>
  <c r="AB9" i="8"/>
  <c r="AB8" i="8"/>
  <c r="AB7" i="8"/>
  <c r="AB6" i="8"/>
  <c r="AB5" i="8"/>
  <c r="AB4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AC13" i="8" s="1"/>
  <c r="R12" i="8"/>
  <c r="R11" i="8"/>
  <c r="R10" i="8"/>
  <c r="R9" i="8"/>
  <c r="R8" i="8"/>
  <c r="R7" i="8"/>
  <c r="R6" i="8"/>
  <c r="R5" i="8"/>
  <c r="R4" i="8"/>
  <c r="AH17" i="7"/>
  <c r="AJ17" i="7" s="1"/>
  <c r="AH15" i="7"/>
  <c r="AH14" i="7"/>
  <c r="AJ14" i="7" s="1"/>
  <c r="AH13" i="7"/>
  <c r="AJ13" i="7" s="1"/>
  <c r="AH12" i="7"/>
  <c r="AJ12" i="7" s="1"/>
  <c r="AH11" i="7"/>
  <c r="AJ11" i="7" s="1"/>
  <c r="AH10" i="7"/>
  <c r="AH9" i="7"/>
  <c r="AJ9" i="7" s="1"/>
  <c r="AH8" i="7"/>
  <c r="AJ8" i="7" s="1"/>
  <c r="AH7" i="7"/>
  <c r="AJ7" i="7" s="1"/>
  <c r="AH6" i="7"/>
  <c r="AJ6" i="7" s="1"/>
  <c r="AH5" i="7"/>
  <c r="AJ5" i="7" s="1"/>
  <c r="AH4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R17" i="7"/>
  <c r="R16" i="7"/>
  <c r="R15" i="7"/>
  <c r="R14" i="7"/>
  <c r="R13" i="7"/>
  <c r="R11" i="7"/>
  <c r="R10" i="7"/>
  <c r="R9" i="7"/>
  <c r="R8" i="7"/>
  <c r="R7" i="7"/>
  <c r="R6" i="7"/>
  <c r="R5" i="7"/>
  <c r="R4" i="7"/>
  <c r="AH61" i="6"/>
  <c r="AJ61" i="6" s="1"/>
  <c r="AH60" i="6"/>
  <c r="AJ60" i="6" s="1"/>
  <c r="AH59" i="6"/>
  <c r="AJ59" i="6" s="1"/>
  <c r="AH58" i="6"/>
  <c r="AJ58" i="6" s="1"/>
  <c r="AH57" i="6"/>
  <c r="AH56" i="6"/>
  <c r="AJ56" i="6" s="1"/>
  <c r="AH55" i="6"/>
  <c r="AJ55" i="6" s="1"/>
  <c r="AH54" i="6"/>
  <c r="AJ54" i="6" s="1"/>
  <c r="AH53" i="6"/>
  <c r="AJ53" i="6" s="1"/>
  <c r="AH52" i="6"/>
  <c r="AJ52" i="6" s="1"/>
  <c r="AH51" i="6"/>
  <c r="AJ51" i="6" s="1"/>
  <c r="AH50" i="6"/>
  <c r="AJ50" i="6" s="1"/>
  <c r="AH49" i="6"/>
  <c r="AJ49" i="6" s="1"/>
  <c r="AH48" i="6"/>
  <c r="AJ48" i="6" s="1"/>
  <c r="AH47" i="6"/>
  <c r="AJ47" i="6" s="1"/>
  <c r="AH46" i="6"/>
  <c r="AJ46" i="6" s="1"/>
  <c r="AH45" i="6"/>
  <c r="AJ45" i="6" s="1"/>
  <c r="AH44" i="6"/>
  <c r="AJ44" i="6" s="1"/>
  <c r="AH43" i="6"/>
  <c r="AJ43" i="6" s="1"/>
  <c r="AH41" i="6"/>
  <c r="AJ41" i="6" s="1"/>
  <c r="AH40" i="6"/>
  <c r="AJ40" i="6" s="1"/>
  <c r="AH39" i="6"/>
  <c r="AJ39" i="6" s="1"/>
  <c r="AH38" i="6"/>
  <c r="AJ38" i="6" s="1"/>
  <c r="AH37" i="6"/>
  <c r="AJ37" i="6" s="1"/>
  <c r="AH36" i="6"/>
  <c r="AJ36" i="6" s="1"/>
  <c r="AH35" i="6"/>
  <c r="AJ35" i="6" s="1"/>
  <c r="AH34" i="6"/>
  <c r="AJ34" i="6" s="1"/>
  <c r="AH33" i="6"/>
  <c r="AJ33" i="6" s="1"/>
  <c r="AH32" i="6"/>
  <c r="AJ32" i="6" s="1"/>
  <c r="AH31" i="6"/>
  <c r="AJ31" i="6" s="1"/>
  <c r="AH30" i="6"/>
  <c r="AJ30" i="6" s="1"/>
  <c r="AH29" i="6"/>
  <c r="AJ29" i="6" s="1"/>
  <c r="AH28" i="6"/>
  <c r="AJ28" i="6" s="1"/>
  <c r="AH27" i="6"/>
  <c r="AJ27" i="6" s="1"/>
  <c r="AJ26" i="6"/>
  <c r="AH25" i="6"/>
  <c r="AJ25" i="6" s="1"/>
  <c r="AH24" i="6"/>
  <c r="AJ24" i="6" s="1"/>
  <c r="AH23" i="6"/>
  <c r="AH22" i="6"/>
  <c r="AJ22" i="6" s="1"/>
  <c r="AH21" i="6"/>
  <c r="AJ21" i="6" s="1"/>
  <c r="AH20" i="6"/>
  <c r="AJ20" i="6" s="1"/>
  <c r="AH19" i="6"/>
  <c r="AJ19" i="6" s="1"/>
  <c r="AH18" i="6"/>
  <c r="AJ18" i="6" s="1"/>
  <c r="AH17" i="6"/>
  <c r="AJ17" i="6" s="1"/>
  <c r="AH16" i="6"/>
  <c r="AJ16" i="6" s="1"/>
  <c r="AH15" i="6"/>
  <c r="AJ15" i="6" s="1"/>
  <c r="AH14" i="6"/>
  <c r="AJ14" i="6" s="1"/>
  <c r="AH13" i="6"/>
  <c r="AJ13" i="6" s="1"/>
  <c r="AH12" i="6"/>
  <c r="AJ12" i="6" s="1"/>
  <c r="AH11" i="6"/>
  <c r="AJ11" i="6" s="1"/>
  <c r="AH9" i="6"/>
  <c r="AJ9" i="6" s="1"/>
  <c r="AH8" i="6"/>
  <c r="AJ8" i="6" s="1"/>
  <c r="AH7" i="6"/>
  <c r="AJ7" i="6" s="1"/>
  <c r="AH6" i="6"/>
  <c r="AJ6" i="6" s="1"/>
  <c r="AH5" i="6"/>
  <c r="AJ5" i="6" s="1"/>
  <c r="AH4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C39" i="6" s="1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C26" i="6" s="1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9" i="6"/>
  <c r="AB8" i="6"/>
  <c r="AB7" i="6"/>
  <c r="AB6" i="6"/>
  <c r="AB5" i="6"/>
  <c r="AB4" i="6"/>
  <c r="R61" i="6"/>
  <c r="R60" i="6"/>
  <c r="R59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8" i="6"/>
  <c r="R37" i="6"/>
  <c r="R36" i="6"/>
  <c r="R35" i="6"/>
  <c r="R34" i="6"/>
  <c r="R33" i="6"/>
  <c r="R32" i="6"/>
  <c r="R31" i="6"/>
  <c r="R30" i="6"/>
  <c r="R29" i="6"/>
  <c r="R28" i="6"/>
  <c r="R27" i="6"/>
  <c r="R25" i="6"/>
  <c r="R24" i="6"/>
  <c r="R23" i="6"/>
  <c r="R22" i="6"/>
  <c r="R21" i="6"/>
  <c r="R20" i="6"/>
  <c r="R19" i="6"/>
  <c r="R18" i="6"/>
  <c r="AC18" i="6" s="1"/>
  <c r="R17" i="6"/>
  <c r="AC17" i="6" s="1"/>
  <c r="R16" i="6"/>
  <c r="R15" i="6"/>
  <c r="R14" i="6"/>
  <c r="R13" i="6"/>
  <c r="R12" i="6"/>
  <c r="R11" i="6"/>
  <c r="R9" i="6"/>
  <c r="R8" i="6"/>
  <c r="R7" i="6"/>
  <c r="R6" i="6"/>
  <c r="R5" i="6"/>
  <c r="R4" i="6"/>
  <c r="AH28" i="5"/>
  <c r="AJ28" i="5" s="1"/>
  <c r="AH27" i="5"/>
  <c r="AJ27" i="5" s="1"/>
  <c r="AH26" i="5"/>
  <c r="AJ26" i="5" s="1"/>
  <c r="AH25" i="5"/>
  <c r="AJ25" i="5" s="1"/>
  <c r="AH24" i="5"/>
  <c r="AJ24" i="5" s="1"/>
  <c r="AH23" i="5"/>
  <c r="AJ23" i="5" s="1"/>
  <c r="AH22" i="5"/>
  <c r="AJ22" i="5" s="1"/>
  <c r="AH21" i="5"/>
  <c r="AJ21" i="5" s="1"/>
  <c r="AH20" i="5"/>
  <c r="AJ20" i="5" s="1"/>
  <c r="AH19" i="5"/>
  <c r="AJ19" i="5" s="1"/>
  <c r="AH18" i="5"/>
  <c r="AJ18" i="5" s="1"/>
  <c r="AJ17" i="5"/>
  <c r="AH16" i="5"/>
  <c r="AJ16" i="5" s="1"/>
  <c r="AH15" i="5"/>
  <c r="AJ15" i="5" s="1"/>
  <c r="AH14" i="5"/>
  <c r="AJ14" i="5" s="1"/>
  <c r="AH13" i="5"/>
  <c r="AJ13" i="5" s="1"/>
  <c r="AH12" i="5"/>
  <c r="AJ12" i="5" s="1"/>
  <c r="AH11" i="5"/>
  <c r="AJ11" i="5" s="1"/>
  <c r="AH10" i="5"/>
  <c r="AJ10" i="5" s="1"/>
  <c r="AH9" i="5"/>
  <c r="AJ9" i="5" s="1"/>
  <c r="AH8" i="5"/>
  <c r="AJ8" i="5" s="1"/>
  <c r="AH7" i="5"/>
  <c r="AJ7" i="5" s="1"/>
  <c r="AH6" i="5"/>
  <c r="AJ6" i="5" s="1"/>
  <c r="AH5" i="5"/>
  <c r="AJ5" i="5" s="1"/>
  <c r="AB28" i="5"/>
  <c r="AB27" i="5"/>
  <c r="AB26" i="5"/>
  <c r="AB25" i="5"/>
  <c r="AB24" i="5"/>
  <c r="AB23" i="5"/>
  <c r="AB22" i="5"/>
  <c r="AB21" i="5"/>
  <c r="AB20" i="5"/>
  <c r="AB19" i="5"/>
  <c r="AB18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AB29" i="5" s="1"/>
  <c r="R28" i="5"/>
  <c r="R27" i="5"/>
  <c r="R26" i="5"/>
  <c r="R25" i="5"/>
  <c r="AC25" i="5" s="1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AC9" i="5" s="1"/>
  <c r="R8" i="5"/>
  <c r="R7" i="5"/>
  <c r="R6" i="5"/>
  <c r="R5" i="5"/>
  <c r="R4" i="5"/>
  <c r="AB18" i="7" l="1"/>
  <c r="R18" i="7"/>
  <c r="AB62" i="6"/>
  <c r="AA7" i="2" s="1"/>
  <c r="R62" i="6"/>
  <c r="Q7" i="2" s="1"/>
  <c r="AJ15" i="7"/>
  <c r="AJ18" i="7" s="1"/>
  <c r="AH18" i="7"/>
  <c r="R60" i="8"/>
  <c r="R62" i="8" s="1"/>
  <c r="AJ14" i="8"/>
  <c r="AJ60" i="8" s="1"/>
  <c r="AH60" i="8"/>
  <c r="AH62" i="8" s="1"/>
  <c r="AJ23" i="6"/>
  <c r="AJ62" i="6" s="1"/>
  <c r="AH62" i="6"/>
  <c r="AG7" i="2" s="1"/>
  <c r="AB60" i="8"/>
  <c r="AA9" i="2" s="1"/>
  <c r="AC18" i="5"/>
  <c r="AC35" i="6"/>
  <c r="AC36" i="6"/>
  <c r="AJ10" i="7"/>
  <c r="AC11" i="6"/>
  <c r="AJ50" i="8"/>
  <c r="AJ57" i="6"/>
  <c r="AC27" i="5"/>
  <c r="AC37" i="6"/>
  <c r="AC5" i="6"/>
  <c r="AC56" i="6"/>
  <c r="AC20" i="6"/>
  <c r="AC15" i="5"/>
  <c r="AC47" i="8"/>
  <c r="AC10" i="8"/>
  <c r="AC32" i="8"/>
  <c r="AC19" i="8"/>
  <c r="AJ4" i="8"/>
  <c r="AC58" i="8"/>
  <c r="AC59" i="8"/>
  <c r="AC30" i="8"/>
  <c r="AC38" i="8"/>
  <c r="AC45" i="8"/>
  <c r="AJ4" i="7"/>
  <c r="AC45" i="6"/>
  <c r="AC4" i="6"/>
  <c r="AC8" i="6"/>
  <c r="AC15" i="6"/>
  <c r="AC40" i="6"/>
  <c r="AC53" i="6"/>
  <c r="AC33" i="6"/>
  <c r="AC12" i="5"/>
  <c r="AJ4" i="5"/>
  <c r="AC42" i="6"/>
  <c r="AC12" i="6"/>
  <c r="AC46" i="8"/>
  <c r="AC42" i="8"/>
  <c r="AC25" i="6"/>
  <c r="AC50" i="6"/>
  <c r="AC17" i="5"/>
  <c r="AC5" i="8"/>
  <c r="AC21" i="8"/>
  <c r="AC5" i="5"/>
  <c r="AC41" i="6"/>
  <c r="AC57" i="6"/>
  <c r="AC4" i="8"/>
  <c r="AC48" i="8"/>
  <c r="AC55" i="6"/>
  <c r="AC7" i="5"/>
  <c r="AC54" i="6"/>
  <c r="AC47" i="6"/>
  <c r="AC23" i="6"/>
  <c r="AC26" i="8"/>
  <c r="AC11" i="8"/>
  <c r="AC52" i="8"/>
  <c r="AC8" i="8"/>
  <c r="AC18" i="8"/>
  <c r="AC53" i="8"/>
  <c r="AC61" i="6"/>
  <c r="AC22" i="5"/>
  <c r="AC28" i="5"/>
  <c r="AC16" i="5"/>
  <c r="AC19" i="6"/>
  <c r="AC51" i="8"/>
  <c r="AC34" i="8"/>
  <c r="AC31" i="8"/>
  <c r="AC24" i="8"/>
  <c r="AC55" i="8"/>
  <c r="AC17" i="8"/>
  <c r="AC40" i="8"/>
  <c r="AC12" i="8"/>
  <c r="AC25" i="8"/>
  <c r="AC39" i="8"/>
  <c r="AC14" i="5"/>
  <c r="AC6" i="5"/>
  <c r="AC24" i="5"/>
  <c r="AC20" i="5"/>
  <c r="AC10" i="5"/>
  <c r="AC13" i="5"/>
  <c r="AC21" i="5"/>
  <c r="AC8" i="5"/>
  <c r="AC23" i="5"/>
  <c r="AC26" i="5"/>
  <c r="AC27" i="6"/>
  <c r="AC31" i="6"/>
  <c r="AC48" i="6"/>
  <c r="AC34" i="6"/>
  <c r="AC49" i="6"/>
  <c r="AC28" i="6"/>
  <c r="AC4" i="9"/>
  <c r="AC12" i="9"/>
  <c r="AC9" i="9"/>
  <c r="AC17" i="9"/>
  <c r="AJ4" i="9"/>
  <c r="AC20" i="8"/>
  <c r="AC33" i="8"/>
  <c r="AC41" i="8"/>
  <c r="AC54" i="8"/>
  <c r="AC6" i="8"/>
  <c r="AC14" i="8"/>
  <c r="AC22" i="8"/>
  <c r="AC27" i="8"/>
  <c r="AC35" i="8"/>
  <c r="AC43" i="8"/>
  <c r="AC49" i="8"/>
  <c r="AC56" i="8"/>
  <c r="AC15" i="8"/>
  <c r="AC28" i="8"/>
  <c r="AC57" i="8"/>
  <c r="AC7" i="8"/>
  <c r="AC36" i="8"/>
  <c r="AC16" i="8"/>
  <c r="AC23" i="8"/>
  <c r="AC29" i="8"/>
  <c r="AC37" i="8"/>
  <c r="AC44" i="8"/>
  <c r="AC50" i="8"/>
  <c r="AC9" i="8"/>
  <c r="AC5" i="7"/>
  <c r="AC13" i="7"/>
  <c r="AC14" i="7"/>
  <c r="AC7" i="7"/>
  <c r="AC15" i="7"/>
  <c r="AC8" i="7"/>
  <c r="AC16" i="7"/>
  <c r="AC9" i="7"/>
  <c r="AC17" i="7"/>
  <c r="AC10" i="7"/>
  <c r="AC11" i="7"/>
  <c r="AC4" i="7"/>
  <c r="AC12" i="7"/>
  <c r="AC6" i="6"/>
  <c r="AC29" i="6"/>
  <c r="AC51" i="6"/>
  <c r="AC58" i="6"/>
  <c r="AC7" i="6"/>
  <c r="AC14" i="6"/>
  <c r="AC22" i="6"/>
  <c r="AC30" i="6"/>
  <c r="AC38" i="6"/>
  <c r="AC44" i="6"/>
  <c r="AC52" i="6"/>
  <c r="AC59" i="6"/>
  <c r="AC21" i="6"/>
  <c r="AC43" i="6"/>
  <c r="AC9" i="6"/>
  <c r="AC16" i="6"/>
  <c r="AC24" i="6"/>
  <c r="AC32" i="6"/>
  <c r="AC46" i="6"/>
  <c r="AC60" i="6"/>
  <c r="AC13" i="6"/>
  <c r="AC4" i="5"/>
  <c r="AC29" i="5" s="1"/>
  <c r="AC11" i="5"/>
  <c r="AC19" i="5"/>
  <c r="AC6" i="7"/>
  <c r="AJ27" i="8"/>
  <c r="AJ4" i="6"/>
  <c r="AC18" i="7" l="1"/>
  <c r="AC62" i="6"/>
  <c r="AB7" i="2" s="1"/>
  <c r="AC60" i="8"/>
  <c r="AB9" i="2" s="1"/>
  <c r="Q9" i="2"/>
  <c r="AG9" i="2"/>
  <c r="AI7" i="2"/>
  <c r="R64" i="6"/>
  <c r="AB64" i="6"/>
  <c r="AB62" i="8"/>
  <c r="AA8" i="2"/>
  <c r="AB20" i="7"/>
  <c r="AI8" i="2"/>
  <c r="AJ20" i="7"/>
  <c r="AG8" i="2"/>
  <c r="AH20" i="7"/>
  <c r="Q8" i="2"/>
  <c r="R20" i="7"/>
  <c r="AH64" i="6"/>
  <c r="AJ64" i="6"/>
  <c r="AG6" i="2"/>
  <c r="AH31" i="5"/>
  <c r="AI6" i="2"/>
  <c r="AJ31" i="5"/>
  <c r="AA6" i="2"/>
  <c r="AB31" i="5"/>
  <c r="Q6" i="2"/>
  <c r="R31" i="5"/>
  <c r="AC62" i="8" l="1"/>
  <c r="AI9" i="2"/>
  <c r="AJ62" i="8"/>
  <c r="AB8" i="2"/>
  <c r="AC20" i="7"/>
  <c r="AC64" i="6"/>
  <c r="AB6" i="2"/>
  <c r="AC31" i="5"/>
  <c r="AH48" i="4"/>
  <c r="AJ48" i="4" s="1"/>
  <c r="AH47" i="4"/>
  <c r="AH46" i="4"/>
  <c r="AJ46" i="4" s="1"/>
  <c r="AH45" i="4"/>
  <c r="AJ45" i="4" s="1"/>
  <c r="AH44" i="4"/>
  <c r="AJ44" i="4" s="1"/>
  <c r="AH43" i="4"/>
  <c r="AJ43" i="4" s="1"/>
  <c r="AH42" i="4"/>
  <c r="AJ42" i="4" s="1"/>
  <c r="AH41" i="4"/>
  <c r="AJ41" i="4" s="1"/>
  <c r="AH40" i="4"/>
  <c r="AJ40" i="4" s="1"/>
  <c r="AH39" i="4"/>
  <c r="AJ39" i="4" s="1"/>
  <c r="AH38" i="4"/>
  <c r="AJ38" i="4" s="1"/>
  <c r="AH37" i="4"/>
  <c r="AJ37" i="4" s="1"/>
  <c r="AH36" i="4"/>
  <c r="AJ36" i="4" s="1"/>
  <c r="AH35" i="4"/>
  <c r="AJ35" i="4" s="1"/>
  <c r="AH34" i="4"/>
  <c r="AJ34" i="4" s="1"/>
  <c r="AH33" i="4"/>
  <c r="AJ33" i="4" s="1"/>
  <c r="AH32" i="4"/>
  <c r="AJ32" i="4" s="1"/>
  <c r="AH31" i="4"/>
  <c r="AJ31" i="4" s="1"/>
  <c r="AH30" i="4"/>
  <c r="AJ30" i="4" s="1"/>
  <c r="AH29" i="4"/>
  <c r="AJ29" i="4" s="1"/>
  <c r="AH28" i="4"/>
  <c r="AJ28" i="4" s="1"/>
  <c r="AH27" i="4"/>
  <c r="AJ27" i="4" s="1"/>
  <c r="AH26" i="4"/>
  <c r="AJ26" i="4" s="1"/>
  <c r="AJ25" i="4"/>
  <c r="AH24" i="4"/>
  <c r="AJ24" i="4" s="1"/>
  <c r="AH23" i="4"/>
  <c r="AJ23" i="4" s="1"/>
  <c r="AJ22" i="4"/>
  <c r="AH21" i="4"/>
  <c r="AJ21" i="4" s="1"/>
  <c r="AH20" i="4"/>
  <c r="AJ20" i="4" s="1"/>
  <c r="AJ19" i="4"/>
  <c r="AH18" i="4"/>
  <c r="AH17" i="4"/>
  <c r="AJ17" i="4" s="1"/>
  <c r="AH16" i="4"/>
  <c r="AJ16" i="4" s="1"/>
  <c r="AH15" i="4"/>
  <c r="AJ15" i="4" s="1"/>
  <c r="AH14" i="4"/>
  <c r="AJ14" i="4" s="1"/>
  <c r="AH13" i="4"/>
  <c r="AJ13" i="4" s="1"/>
  <c r="AH12" i="4"/>
  <c r="AJ12" i="4" s="1"/>
  <c r="AH11" i="4"/>
  <c r="AJ11" i="4" s="1"/>
  <c r="AH10" i="4"/>
  <c r="AJ10" i="4" s="1"/>
  <c r="AH9" i="4"/>
  <c r="AJ9" i="4" s="1"/>
  <c r="AH8" i="4"/>
  <c r="AJ8" i="4" s="1"/>
  <c r="AH7" i="4"/>
  <c r="AJ7" i="4" s="1"/>
  <c r="AH6" i="4"/>
  <c r="AJ6" i="4" s="1"/>
  <c r="AH5" i="4"/>
  <c r="AJ5" i="4" s="1"/>
  <c r="AH4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5" i="4"/>
  <c r="AB34" i="4"/>
  <c r="AB33" i="4"/>
  <c r="AC33" i="4" s="1"/>
  <c r="AB32" i="4"/>
  <c r="AB31" i="4"/>
  <c r="AB30" i="4"/>
  <c r="AC30" i="4" s="1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5" i="4"/>
  <c r="AB4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1" i="4"/>
  <c r="R29" i="4"/>
  <c r="R28" i="4"/>
  <c r="R27" i="4"/>
  <c r="R26" i="4"/>
  <c r="R25" i="4"/>
  <c r="R23" i="4"/>
  <c r="R22" i="4"/>
  <c r="R21" i="4"/>
  <c r="R20" i="4"/>
  <c r="R19" i="4"/>
  <c r="AC19" i="4" s="1"/>
  <c r="R18" i="4"/>
  <c r="R17" i="4"/>
  <c r="R16" i="4"/>
  <c r="R15" i="4"/>
  <c r="R14" i="4"/>
  <c r="R13" i="4"/>
  <c r="R12" i="4"/>
  <c r="R11" i="4"/>
  <c r="R9" i="4"/>
  <c r="R8" i="4"/>
  <c r="R7" i="4"/>
  <c r="R5" i="4"/>
  <c r="R4" i="4"/>
  <c r="AH32" i="3"/>
  <c r="AJ32" i="3" s="1"/>
  <c r="AH31" i="3"/>
  <c r="AJ31" i="3" s="1"/>
  <c r="AH28" i="3"/>
  <c r="AJ28" i="3" s="1"/>
  <c r="AH27" i="3"/>
  <c r="AJ27" i="3" s="1"/>
  <c r="AJ26" i="3"/>
  <c r="AH25" i="3"/>
  <c r="AJ25" i="3" s="1"/>
  <c r="AH24" i="3"/>
  <c r="AJ24" i="3" s="1"/>
  <c r="AH23" i="3"/>
  <c r="AJ23" i="3" s="1"/>
  <c r="AJ22" i="3"/>
  <c r="AH21" i="3"/>
  <c r="AJ21" i="3" s="1"/>
  <c r="AH20" i="3"/>
  <c r="AJ20" i="3" s="1"/>
  <c r="AJ19" i="3"/>
  <c r="AH18" i="3"/>
  <c r="AJ18" i="3" s="1"/>
  <c r="AH17" i="3"/>
  <c r="AJ17" i="3" s="1"/>
  <c r="AH16" i="3"/>
  <c r="AJ16" i="3" s="1"/>
  <c r="AH15" i="3"/>
  <c r="AJ15" i="3" s="1"/>
  <c r="AH14" i="3"/>
  <c r="AJ14" i="3" s="1"/>
  <c r="AH13" i="3"/>
  <c r="AJ13" i="3" s="1"/>
  <c r="AH12" i="3"/>
  <c r="AJ12" i="3" s="1"/>
  <c r="AH11" i="3"/>
  <c r="AJ11" i="3" s="1"/>
  <c r="AH10" i="3"/>
  <c r="AJ10" i="3" s="1"/>
  <c r="AH9" i="3"/>
  <c r="AJ9" i="3" s="1"/>
  <c r="AH8" i="3"/>
  <c r="AJ8" i="3" s="1"/>
  <c r="AH7" i="3"/>
  <c r="AJ7" i="3" s="1"/>
  <c r="AH6" i="3"/>
  <c r="AJ6" i="3" s="1"/>
  <c r="AJ33" i="3" s="1"/>
  <c r="AH5" i="3"/>
  <c r="AJ5" i="3" s="1"/>
  <c r="AB32" i="3"/>
  <c r="AB31" i="3"/>
  <c r="AB29" i="3"/>
  <c r="AB33" i="3" s="1"/>
  <c r="AB28" i="3"/>
  <c r="AB27" i="3"/>
  <c r="AB26" i="3"/>
  <c r="AB25" i="3"/>
  <c r="AB24" i="3"/>
  <c r="AB23" i="3"/>
  <c r="AB22" i="3"/>
  <c r="AB21" i="3"/>
  <c r="AB20" i="3"/>
  <c r="AB19" i="3"/>
  <c r="AB18" i="3"/>
  <c r="AC18" i="3" s="1"/>
  <c r="AB17" i="3"/>
  <c r="AB16" i="3"/>
  <c r="AB14" i="3"/>
  <c r="AB13" i="3"/>
  <c r="AB12" i="3"/>
  <c r="AB11" i="3"/>
  <c r="AB10" i="3"/>
  <c r="AB9" i="3"/>
  <c r="AB8" i="3"/>
  <c r="AB7" i="3"/>
  <c r="AB6" i="3"/>
  <c r="AB5" i="3"/>
  <c r="AB4" i="3"/>
  <c r="R32" i="3"/>
  <c r="R31" i="3"/>
  <c r="R29" i="3"/>
  <c r="R33" i="3" s="1"/>
  <c r="R28" i="3"/>
  <c r="R27" i="3"/>
  <c r="R26" i="3"/>
  <c r="R25" i="3"/>
  <c r="R24" i="3"/>
  <c r="R23" i="3"/>
  <c r="R22" i="3"/>
  <c r="R21" i="3"/>
  <c r="R20" i="3"/>
  <c r="R19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AH49" i="4" l="1"/>
  <c r="AG5" i="2" s="1"/>
  <c r="AB49" i="4"/>
  <c r="AA5" i="2" s="1"/>
  <c r="R49" i="4"/>
  <c r="Q5" i="2" s="1"/>
  <c r="AC43" i="4"/>
  <c r="AJ47" i="4"/>
  <c r="AC13" i="3"/>
  <c r="AC5" i="4"/>
  <c r="AC9" i="4"/>
  <c r="AC38" i="4"/>
  <c r="AC28" i="4"/>
  <c r="AC20" i="4"/>
  <c r="AC14" i="4"/>
  <c r="AC16" i="4"/>
  <c r="AC31" i="4"/>
  <c r="AC12" i="3"/>
  <c r="AC20" i="3"/>
  <c r="AC5" i="3"/>
  <c r="AC23" i="3"/>
  <c r="AC8" i="3"/>
  <c r="AC7" i="3"/>
  <c r="AC24" i="3"/>
  <c r="AC22" i="3"/>
  <c r="AC29" i="3"/>
  <c r="AC33" i="3" s="1"/>
  <c r="AC31" i="3"/>
  <c r="AC21" i="4"/>
  <c r="AC47" i="4"/>
  <c r="AC12" i="4"/>
  <c r="AC40" i="4"/>
  <c r="AC15" i="3"/>
  <c r="AC36" i="4"/>
  <c r="AC19" i="3"/>
  <c r="AC22" i="4"/>
  <c r="AC25" i="4"/>
  <c r="AC23" i="4"/>
  <c r="AC28" i="3"/>
  <c r="AC11" i="3"/>
  <c r="AC8" i="4"/>
  <c r="AC26" i="3"/>
  <c r="AC14" i="3"/>
  <c r="AC27" i="3"/>
  <c r="AC16" i="3"/>
  <c r="AC6" i="3"/>
  <c r="AC45" i="4"/>
  <c r="AC46" i="4"/>
  <c r="AC32" i="4"/>
  <c r="AC24" i="4"/>
  <c r="AC17" i="4"/>
  <c r="AC13" i="4"/>
  <c r="AC44" i="4"/>
  <c r="AC17" i="3"/>
  <c r="AC25" i="3"/>
  <c r="AC9" i="3"/>
  <c r="AC32" i="3"/>
  <c r="AC21" i="3"/>
  <c r="AC10" i="3"/>
  <c r="AC41" i="4"/>
  <c r="AC39" i="4"/>
  <c r="AC15" i="4"/>
  <c r="AC29" i="4"/>
  <c r="AC7" i="4"/>
  <c r="AC48" i="4"/>
  <c r="AC37" i="4"/>
  <c r="AJ4" i="4"/>
  <c r="AJ49" i="4" s="1"/>
  <c r="AC4" i="4"/>
  <c r="AC10" i="4"/>
  <c r="AC18" i="4"/>
  <c r="AC26" i="4"/>
  <c r="AC34" i="4"/>
  <c r="AC11" i="4"/>
  <c r="AC27" i="4"/>
  <c r="AC35" i="4"/>
  <c r="AC42" i="4"/>
  <c r="AJ18" i="4"/>
  <c r="AC4" i="3"/>
  <c r="AJ4" i="3"/>
  <c r="B26" i="9"/>
  <c r="D10" i="2" s="1"/>
  <c r="E10" i="2" s="1"/>
  <c r="A5" i="9"/>
  <c r="B67" i="8"/>
  <c r="D9" i="2" s="1"/>
  <c r="A5" i="8"/>
  <c r="B24" i="7"/>
  <c r="D8" i="2" s="1"/>
  <c r="E8" i="2" s="1"/>
  <c r="A5" i="7"/>
  <c r="B70" i="6"/>
  <c r="D7" i="2" s="1"/>
  <c r="E7" i="2" s="1"/>
  <c r="A5" i="6"/>
  <c r="A6" i="6" s="1"/>
  <c r="A7" i="6" s="1"/>
  <c r="A8" i="6" s="1"/>
  <c r="A9" i="6" s="1"/>
  <c r="A10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3" i="6" s="1"/>
  <c r="A44" i="6" s="1"/>
  <c r="A45" i="6" s="1"/>
  <c r="A46" i="6" s="1"/>
  <c r="A47" i="6" s="1"/>
  <c r="A48" i="6" s="1"/>
  <c r="A49" i="6" s="1"/>
  <c r="A50" i="6" s="1"/>
  <c r="A51" i="6" s="1"/>
  <c r="B38" i="5"/>
  <c r="D6" i="2" s="1"/>
  <c r="E6" i="2" s="1"/>
  <c r="A5" i="5"/>
  <c r="A6" i="5" s="1"/>
  <c r="B58" i="4"/>
  <c r="D5" i="2" s="1"/>
  <c r="A5" i="4"/>
  <c r="A5" i="2"/>
  <c r="A6" i="2" s="1"/>
  <c r="A7" i="2" s="1"/>
  <c r="A8" i="2" s="1"/>
  <c r="A9" i="2" s="1"/>
  <c r="A10" i="2" s="1"/>
  <c r="AC49" i="4" l="1"/>
  <c r="AB5" i="2" s="1"/>
  <c r="A52" i="6"/>
  <c r="A53" i="6" s="1"/>
  <c r="AI5" i="2"/>
  <c r="AH51" i="4"/>
  <c r="R51" i="4"/>
  <c r="AB51" i="4"/>
  <c r="D11" i="2"/>
  <c r="C11" i="2"/>
  <c r="AJ51" i="4"/>
  <c r="E9" i="2"/>
  <c r="E5" i="2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4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7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E4" i="2"/>
  <c r="A27" i="8" l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6" i="8" s="1"/>
  <c r="A47" i="8" s="1"/>
  <c r="A49" i="8" s="1"/>
  <c r="A55" i="6"/>
  <c r="A56" i="6" s="1"/>
  <c r="AC51" i="4"/>
  <c r="B37" i="5"/>
  <c r="B25" i="9"/>
  <c r="B23" i="7"/>
  <c r="B57" i="4"/>
  <c r="A52" i="8" l="1"/>
  <c r="A53" i="8" s="1"/>
  <c r="A54" i="8" s="1"/>
  <c r="A55" i="8" s="1"/>
  <c r="A56" i="8" s="1"/>
  <c r="A57" i="8" s="1"/>
  <c r="A58" i="8" s="1"/>
  <c r="A59" i="8" s="1"/>
  <c r="B69" i="6"/>
  <c r="B41" i="3"/>
  <c r="AC35" i="3"/>
  <c r="R35" i="3"/>
  <c r="N4" i="2"/>
  <c r="X35" i="3"/>
  <c r="AG35" i="3"/>
  <c r="AF4" i="2"/>
  <c r="G35" i="3"/>
  <c r="F4" i="2"/>
  <c r="P35" i="3"/>
  <c r="Y35" i="3"/>
  <c r="AH35" i="3"/>
  <c r="AG4" i="2"/>
  <c r="AG11" i="2" s="1"/>
  <c r="AG13" i="2" s="1"/>
  <c r="L35" i="3"/>
  <c r="K4" i="2"/>
  <c r="U4" i="2"/>
  <c r="V35" i="3"/>
  <c r="AE35" i="3"/>
  <c r="M4" i="2"/>
  <c r="N35" i="3"/>
  <c r="V4" i="2"/>
  <c r="W35" i="3"/>
  <c r="AF35" i="3"/>
  <c r="H35" i="3"/>
  <c r="Q35" i="3"/>
  <c r="P4" i="2"/>
  <c r="Y4" i="2"/>
  <c r="Z35" i="3"/>
  <c r="AH4" i="2"/>
  <c r="AI35" i="3"/>
  <c r="I35" i="3"/>
  <c r="S35" i="3"/>
  <c r="AA35" i="3"/>
  <c r="AJ35" i="3"/>
  <c r="J35" i="3"/>
  <c r="T35" i="3"/>
  <c r="AB35" i="3"/>
  <c r="J4" i="2"/>
  <c r="K35" i="3"/>
  <c r="U35" i="3"/>
  <c r="AD35" i="3"/>
  <c r="AC4" i="2"/>
  <c r="AH11" i="2" l="1"/>
  <c r="AH13" i="2" s="1"/>
  <c r="AF11" i="2"/>
  <c r="AF13" i="2" s="1"/>
  <c r="AC11" i="2"/>
  <c r="AC13" i="2" s="1"/>
  <c r="V11" i="2"/>
  <c r="V13" i="2" s="1"/>
  <c r="U11" i="2"/>
  <c r="U13" i="2" s="1"/>
  <c r="Y11" i="2"/>
  <c r="Y13" i="2" s="1"/>
  <c r="J11" i="2"/>
  <c r="J13" i="2" s="1"/>
  <c r="M11" i="2"/>
  <c r="M13" i="2" s="1"/>
  <c r="N11" i="2"/>
  <c r="N13" i="2" s="1"/>
  <c r="K11" i="2"/>
  <c r="K13" i="2" s="1"/>
  <c r="P11" i="2"/>
  <c r="P13" i="2" s="1"/>
  <c r="F11" i="2"/>
  <c r="F13" i="2" s="1"/>
  <c r="B66" i="8"/>
  <c r="R4" i="2"/>
  <c r="Q4" i="2"/>
  <c r="S4" i="2"/>
  <c r="AB4" i="2"/>
  <c r="AA4" i="2"/>
  <c r="Z4" i="2"/>
  <c r="O35" i="3"/>
  <c r="I4" i="2"/>
  <c r="G4" i="2"/>
  <c r="X4" i="2"/>
  <c r="T4" i="2"/>
  <c r="H4" i="2"/>
  <c r="AD4" i="2"/>
  <c r="W4" i="2"/>
  <c r="AI4" i="2"/>
  <c r="AE4" i="2"/>
  <c r="O4" i="2"/>
  <c r="AI11" i="2" l="1"/>
  <c r="AI13" i="2" s="1"/>
  <c r="AD11" i="2"/>
  <c r="AD13" i="2" s="1"/>
  <c r="AE11" i="2"/>
  <c r="AE13" i="2" s="1"/>
  <c r="AB11" i="2"/>
  <c r="AB13" i="2" s="1"/>
  <c r="AA11" i="2"/>
  <c r="AA13" i="2" s="1"/>
  <c r="W11" i="2"/>
  <c r="W13" i="2" s="1"/>
  <c r="T11" i="2"/>
  <c r="T13" i="2" s="1"/>
  <c r="X11" i="2"/>
  <c r="X13" i="2" s="1"/>
  <c r="Z11" i="2"/>
  <c r="Z13" i="2" s="1"/>
  <c r="S11" i="2"/>
  <c r="S13" i="2" s="1"/>
  <c r="R11" i="2"/>
  <c r="R13" i="2" s="1"/>
  <c r="Q11" i="2"/>
  <c r="Q13" i="2" s="1"/>
  <c r="H11" i="2"/>
  <c r="H13" i="2" s="1"/>
  <c r="G11" i="2"/>
  <c r="G13" i="2" s="1"/>
  <c r="I11" i="2"/>
  <c r="I13" i="2" s="1"/>
  <c r="O11" i="2"/>
  <c r="O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K9" authorId="0" shapeId="0" xr:uid="{6AEB1CB1-1B34-45EE-874A-0C8D28311A7C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Covid Govt Wage subsidy of $21,089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8" authorId="0" shapeId="0" xr:uid="{C044A86C-9C11-4E5D-8154-B4D614EC8B07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<sst xmlns="http://schemas.openxmlformats.org/spreadsheetml/2006/main" count="1118" uniqueCount="322">
  <si>
    <t>Presbyterian Church of Aotearoa New Zealand</t>
  </si>
  <si>
    <t>Parish Financial Statistics</t>
  </si>
  <si>
    <t>INCOME</t>
  </si>
  <si>
    <t>EXPENSES</t>
  </si>
  <si>
    <t>RESULT</t>
  </si>
  <si>
    <t>BALANCE SHEET</t>
  </si>
  <si>
    <t>Ref</t>
  </si>
  <si>
    <t>Presbytery</t>
  </si>
  <si>
    <t>Parishes (Number)</t>
  </si>
  <si>
    <t>Statistics Returned (Number)</t>
  </si>
  <si>
    <t>Statistics Returned as % of Parishes</t>
  </si>
  <si>
    <t>Offerings - Cash &amp; Envelopes</t>
  </si>
  <si>
    <t>Charitable Appeals</t>
  </si>
  <si>
    <t>Funds Received for Mission</t>
  </si>
  <si>
    <t>Funds Received for Capital Works</t>
  </si>
  <si>
    <t>Other Grants Received</t>
  </si>
  <si>
    <t>Legacies &amp; Bequests</t>
  </si>
  <si>
    <t>Property Income</t>
  </si>
  <si>
    <t>Investment Income</t>
  </si>
  <si>
    <t>Income for Services &amp; Activities</t>
  </si>
  <si>
    <t>Sundry Income</t>
  </si>
  <si>
    <t>TOTAL RECEIPTS</t>
  </si>
  <si>
    <t>Ministry Stipend &amp; Allowances</t>
  </si>
  <si>
    <t>Ministers Housing Costs</t>
  </si>
  <si>
    <t>Other Ministry Costs</t>
  </si>
  <si>
    <t>Other Staff Costs &amp; Expenses</t>
  </si>
  <si>
    <t>Property Expenses</t>
  </si>
  <si>
    <t>Admin &amp; Office Expenses</t>
  </si>
  <si>
    <t>Local Mission</t>
  </si>
  <si>
    <t>Overseas Mission</t>
  </si>
  <si>
    <t>Sundry Expenses</t>
  </si>
  <si>
    <t>TOTAL EXPENSES</t>
  </si>
  <si>
    <t>OPERATING SURPLUS/ (DEFICIT)</t>
  </si>
  <si>
    <t>Land &amp; Buildings</t>
  </si>
  <si>
    <t>Fixed Assets</t>
  </si>
  <si>
    <t>Cash &amp; Investments</t>
  </si>
  <si>
    <t>Accounts Receivable &amp; Other Current Assets</t>
  </si>
  <si>
    <t>TOTAL ASSETS</t>
  </si>
  <si>
    <t>TOTAL LIABILITIES</t>
  </si>
  <si>
    <t>EQUITY</t>
  </si>
  <si>
    <t>Alpine</t>
  </si>
  <si>
    <t>Central</t>
  </si>
  <si>
    <t>Kaimai</t>
  </si>
  <si>
    <t>Northern</t>
  </si>
  <si>
    <t>Pacific</t>
  </si>
  <si>
    <t>Southern</t>
  </si>
  <si>
    <t>Te Aka Puaho</t>
  </si>
  <si>
    <t>ID</t>
  </si>
  <si>
    <t>Parish</t>
  </si>
  <si>
    <t>Parish Status</t>
  </si>
  <si>
    <t>Akaroa Banks Peninsula Presbyterian Church</t>
  </si>
  <si>
    <t>N</t>
  </si>
  <si>
    <t xml:space="preserve">Ashburton St Andrews Presbyterian </t>
  </si>
  <si>
    <t>Avonhead Upper Riccarton St Marks Church</t>
  </si>
  <si>
    <t>Bishopdale St Margarets Presbyterian Church</t>
  </si>
  <si>
    <t>Blenheim St Andrews Presbyterian</t>
  </si>
  <si>
    <t xml:space="preserve">Blenheim Wairau Presbyterian Parish </t>
  </si>
  <si>
    <t>Cashmere Hills Presbyterian Church</t>
  </si>
  <si>
    <t>Otautahi Christchurch - Knox Presbyterian Church</t>
  </si>
  <si>
    <t>Christchurch Korean Presbyterian Church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</si>
  <si>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</si>
  <si>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</si>
  <si>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</si>
  <si>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</si>
  <si>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</si>
  <si>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</si>
  <si>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</si>
  <si>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</si>
  <si>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</si>
  <si>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</si>
  <si>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</si>
  <si>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</si>
  <si>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</si>
  <si>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</si>
  <si>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</si>
  <si>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Village</t>
  </si>
  <si>
    <t>Timaru Presbyterian Parish</t>
  </si>
  <si>
    <t>Waikari Presbyterian Church</t>
  </si>
  <si>
    <t>Waimate Knox Presbyterian Church</t>
  </si>
  <si>
    <t>COUNT</t>
  </si>
  <si>
    <t>Parishes</t>
  </si>
  <si>
    <t>Statistics Y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</si>
  <si>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</si>
  <si>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</si>
  <si>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</si>
  <si>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</si>
  <si>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</si>
  <si>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</si>
  <si>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</si>
  <si>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</si>
  <si>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</si>
  <si>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</si>
  <si>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</si>
  <si>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</si>
  <si>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</si>
  <si>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</si>
  <si>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</si>
  <si>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</si>
  <si>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</si>
  <si>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</si>
  <si>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</si>
  <si>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</si>
  <si>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</si>
  <si>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</si>
  <si>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</si>
  <si>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</si>
  <si>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</si>
  <si>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</si>
  <si>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</si>
  <si>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</si>
  <si>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</si>
  <si>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</si>
  <si>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Palmerston North - Pathways Presbyterian Church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</si>
  <si>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</si>
  <si>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</si>
  <si>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</si>
  <si>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</si>
  <si>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</si>
  <si>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</si>
  <si>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</si>
  <si>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</si>
  <si>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</si>
  <si>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</si>
  <si>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</si>
  <si>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</si>
  <si>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</si>
  <si>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</si>
  <si>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>Bethlehem Community Church</t>
  </si>
  <si>
    <t>Hamilton Fairfield Presbyterian Church</t>
  </si>
  <si>
    <t>Hamilton Knox Presbyterian Church</t>
  </si>
  <si>
    <t>Hamilton Scots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</si>
  <si>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</si>
  <si>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</si>
  <si>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</si>
  <si>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</si>
  <si>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</si>
  <si>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</si>
  <si>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</si>
  <si>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</si>
  <si>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</si>
  <si>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</si>
  <si>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</si>
  <si>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</si>
  <si>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</si>
  <si>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</si>
  <si>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</si>
  <si>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</si>
  <si>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</si>
  <si>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</si>
  <si>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</si>
  <si>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</si>
  <si>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Albany Presbyterian Church</t>
  </si>
  <si>
    <t>Auckland - Chinese Presbyterian Church</t>
  </si>
  <si>
    <t xml:space="preserve">Auckland Central Newton Pacific Islanders </t>
  </si>
  <si>
    <t>Auckland Central Symonds St St Andrews First Presbyterian</t>
  </si>
  <si>
    <t>Auckland Korean Presbyterian Church of Auckland</t>
  </si>
  <si>
    <t>Auckland Lords Church of Auckland (Korean)</t>
  </si>
  <si>
    <t>Onewa Christian Community</t>
  </si>
  <si>
    <t>Belmont St Margarets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</si>
  <si>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</si>
  <si>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</si>
  <si>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</si>
  <si>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</si>
  <si>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</si>
  <si>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</si>
  <si>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</si>
  <si>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</si>
  <si>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</si>
  <si>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</si>
  <si>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</si>
  <si>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</si>
  <si>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</si>
  <si>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</si>
  <si>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</si>
  <si>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</si>
  <si>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</si>
  <si>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</si>
  <si>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</si>
  <si>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</si>
  <si>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</si>
  <si>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</si>
  <si>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</si>
  <si>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</si>
  <si>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</si>
  <si>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</si>
  <si>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Mt Albert Presbyterian Church</t>
  </si>
  <si>
    <t>Mt Roskill St Johns Presbyterian Church</t>
  </si>
  <si>
    <t>Onehunga Presbyterian Samoan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</si>
  <si>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</si>
  <si>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</si>
  <si>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</si>
  <si>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</si>
  <si>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</si>
  <si>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</si>
  <si>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</si>
  <si>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</si>
  <si>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</si>
  <si>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</si>
  <si>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</si>
  <si>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</si>
  <si>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</si>
  <si>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</si>
  <si>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</si>
  <si>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</si>
  <si>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</si>
  <si>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</si>
  <si>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</si>
  <si>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Waiheke Island St Pauls Presbyterian Church</t>
  </si>
  <si>
    <t>Waipu Presbyterian Church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</si>
  <si>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</si>
  <si>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</si>
  <si>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</si>
  <si>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</si>
  <si>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</si>
  <si>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</si>
  <si>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</si>
  <si>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</si>
  <si>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</si>
  <si>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</si>
  <si>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</si>
  <si>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</si>
  <si>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</si>
  <si>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</si>
  <si>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</si>
  <si>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</si>
  <si>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</si>
  <si>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</si>
  <si>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</si>
  <si>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</si>
  <si>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</si>
  <si>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</si>
  <si>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</si>
  <si>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</si>
  <si>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</si>
  <si>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</si>
  <si>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</si>
  <si>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</si>
  <si>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</si>
  <si>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</si>
  <si>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</si>
  <si>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</si>
  <si>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</si>
  <si>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>Invercargill St Andrews</t>
  </si>
  <si>
    <t>Invercargill St Davids</t>
  </si>
  <si>
    <t>Invercargill St Stephens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</si>
  <si>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</si>
  <si>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</si>
  <si>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</si>
  <si>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</si>
  <si>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</si>
  <si>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</si>
  <si>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</si>
  <si>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</si>
  <si>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</si>
  <si>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</si>
  <si>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</si>
  <si>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</si>
  <si>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</si>
  <si>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</si>
  <si>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</si>
  <si>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</si>
  <si>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</si>
  <si>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</si>
  <si>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Port Chalmers Presbyterian Church</t>
  </si>
  <si>
    <t>Pukerau Waikaka Presbyterian Church</t>
  </si>
  <si>
    <t>Riversdale Waikaia Presbyterian Church</t>
  </si>
  <si>
    <t>St. Philip's Church, Grants Braes</t>
  </si>
  <si>
    <t>Tapanui Presbyterian Church</t>
  </si>
  <si>
    <t>Te Anau Presbyterian Church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</si>
  <si>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</si>
  <si>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</si>
  <si>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</si>
  <si>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</si>
  <si>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</si>
  <si>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</si>
  <si>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</si>
  <si>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</si>
  <si>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</si>
  <si>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</si>
  <si>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Auckland Maori Pastorate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</si>
  <si>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</si>
  <si>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</si>
  <si>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</si>
  <si>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</si>
  <si>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</si>
  <si>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</si>
  <si>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</si>
  <si>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</si>
  <si>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</si>
  <si>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</si>
  <si>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</si>
  <si>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</si>
  <si>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</si>
  <si>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</si>
  <si>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PLEASE NOTE: THESE FINANCIAL STATISTICS ARE FROM PRIOR YEARS</t>
  </si>
  <si>
    <t>TOTAL 2023</t>
  </si>
  <si>
    <t>Total 2023</t>
  </si>
  <si>
    <t>Eastern Bay of Plenty Parish Presviously Whakatane Presbyterian</t>
  </si>
  <si>
    <t>Column1</t>
  </si>
  <si>
    <t>at 30 June 2024</t>
  </si>
  <si>
    <t>FINANCIAL STATISTICS 30 JUNE 2024 - ALL PRESBYTERIES</t>
  </si>
  <si>
    <t>TOTAL 2024</t>
  </si>
  <si>
    <t>2024 as % of 2023</t>
  </si>
  <si>
    <t>FINANCIAL STATISTICS 30 JUNE 2024 - ALPINE PRESBYTERY</t>
  </si>
  <si>
    <t>Total 2024</t>
  </si>
  <si>
    <t>2024 Statistics Returned (Y/N)</t>
  </si>
  <si>
    <t>FINANCIAL STATISTICS 30 JUNE 2024 - PRESBYTERY CENTRAL</t>
  </si>
  <si>
    <t>FINANCIAL STATISTICS 30 JUNE 2024 - KAIMAI PRESBYTERY</t>
  </si>
  <si>
    <t>FINANCIAL STATISTICS 30 JUNE 2024 - NORTHERN PRESBYTERY</t>
  </si>
  <si>
    <t>FINANCIAL STATISTICS 30 JUNE 2024 - PACIFIC PRESBYTERY</t>
  </si>
  <si>
    <t>FINANCIAL STATISTICS 30 JUNE 2024 - SOUTHERN PRESBYTERY</t>
  </si>
  <si>
    <t>FINANCIAL STATISTICS 30 JUNE 2024 - TE AKA PUAHO</t>
  </si>
  <si>
    <t>Y</t>
  </si>
  <si>
    <t>Waihao-Glenavy Community Church</t>
  </si>
  <si>
    <t xml:space="preserve">       </t>
  </si>
  <si>
    <t>Closed 30/9/24</t>
  </si>
  <si>
    <t>Norwest Presbyterian Churches</t>
  </si>
  <si>
    <t>Previously called Massey Riverhead Presbyterian Church</t>
  </si>
  <si>
    <t>Realised Capital Gain on ppty Sales, Unrealised Cap Gain Investments</t>
  </si>
  <si>
    <t>Parish dissolved 31/3/25</t>
  </si>
  <si>
    <t>Parish Closed 1/3/25</t>
  </si>
  <si>
    <t>Parish closed Nov23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</si>
</sst>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General_)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color rgb="FF22222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48"/>
      <name val="Arial"/>
      <family val="2"/>
    </font>
    <font>
      <sz val="28"/>
      <name val="Calibri"/>
      <family val="2"/>
      <scheme val="minor"/>
    </font>
    <font>
      <b/>
      <sz val="12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ck">
        <color rgb="FF00B05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vertical="center" wrapText="1"/>
    </xf>
    <xf numFmtId="1" fontId="3" fillId="0" borderId="0" xfId="3" applyNumberFormat="1" applyFont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4" fillId="0" borderId="0" xfId="3" applyNumberFormat="1" applyFont="1" applyAlignment="1">
      <alignment vertical="center" wrapText="1"/>
    </xf>
    <xf numFmtId="1" fontId="3" fillId="3" borderId="0" xfId="3" applyNumberFormat="1" applyFont="1" applyFill="1" applyAlignment="1">
      <alignment horizontal="center" vertical="center" wrapText="1"/>
    </xf>
    <xf numFmtId="1" fontId="3" fillId="2" borderId="0" xfId="3" applyNumberFormat="1" applyFont="1" applyFill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4" fillId="2" borderId="0" xfId="1" applyNumberFormat="1" applyFont="1" applyFill="1" applyBorder="1" applyProtection="1">
      <protection locked="0"/>
    </xf>
    <xf numFmtId="164" fontId="4" fillId="2" borderId="0" xfId="1" applyNumberFormat="1" applyFont="1" applyFill="1" applyBorder="1"/>
    <xf numFmtId="0" fontId="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2" fillId="0" borderId="0" xfId="0" applyFont="1"/>
    <xf numFmtId="1" fontId="0" fillId="0" borderId="0" xfId="0" applyNumberFormat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8" xfId="0" applyFill="1" applyBorder="1"/>
    <xf numFmtId="0" fontId="0" fillId="4" borderId="9" xfId="0" applyFill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166" fontId="4" fillId="3" borderId="0" xfId="1" applyNumberFormat="1" applyFont="1" applyFill="1" applyBorder="1"/>
    <xf numFmtId="166" fontId="2" fillId="0" borderId="0" xfId="0" applyNumberFormat="1" applyFont="1"/>
    <xf numFmtId="166" fontId="3" fillId="3" borderId="0" xfId="1" applyNumberFormat="1" applyFont="1" applyFill="1" applyBorder="1"/>
    <xf numFmtId="1" fontId="17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4" fillId="0" borderId="0" xfId="0" applyFont="1"/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3" fontId="12" fillId="3" borderId="0" xfId="0" applyNumberFormat="1" applyFont="1" applyFill="1"/>
    <xf numFmtId="1" fontId="18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9" fontId="12" fillId="0" borderId="0" xfId="2" applyFont="1" applyFill="1"/>
    <xf numFmtId="9" fontId="12" fillId="3" borderId="0" xfId="2" applyFont="1" applyFill="1"/>
    <xf numFmtId="3" fontId="0" fillId="0" borderId="0" xfId="0" applyNumberFormat="1"/>
    <xf numFmtId="3" fontId="12" fillId="2" borderId="0" xfId="0" applyNumberFormat="1" applyFont="1" applyFill="1"/>
    <xf numFmtId="9" fontId="12" fillId="2" borderId="0" xfId="2" applyFont="1" applyFill="1"/>
    <xf numFmtId="164" fontId="12" fillId="2" borderId="0" xfId="1" applyNumberFormat="1" applyFont="1" applyFill="1" applyBorder="1"/>
    <xf numFmtId="3" fontId="12" fillId="3" borderId="10" xfId="0" applyNumberFormat="1" applyFont="1" applyFill="1" applyBorder="1"/>
    <xf numFmtId="0" fontId="21" fillId="0" borderId="0" xfId="0" applyFont="1" applyAlignment="1">
      <alignment vertical="center" wrapText="1"/>
    </xf>
    <xf numFmtId="1" fontId="3" fillId="0" borderId="0" xfId="3" applyNumberFormat="1" applyFont="1" applyAlignment="1">
      <alignment vertical="center" textRotation="90" wrapText="1"/>
    </xf>
    <xf numFmtId="0" fontId="4" fillId="0" borderId="1" xfId="0" applyFont="1" applyBorder="1" applyAlignment="1">
      <alignment vertical="center" wrapText="1"/>
    </xf>
    <xf numFmtId="1" fontId="4" fillId="0" borderId="1" xfId="3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3" fontId="3" fillId="3" borderId="10" xfId="0" applyNumberFormat="1" applyFont="1" applyFill="1" applyBorder="1"/>
    <xf numFmtId="3" fontId="12" fillId="2" borderId="10" xfId="0" applyNumberFormat="1" applyFont="1" applyFill="1" applyBorder="1"/>
    <xf numFmtId="3" fontId="3" fillId="2" borderId="10" xfId="0" applyNumberFormat="1" applyFont="1" applyFill="1" applyBorder="1"/>
    <xf numFmtId="164" fontId="3" fillId="2" borderId="10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9" fontId="3" fillId="0" borderId="2" xfId="2" applyFont="1" applyFill="1" applyBorder="1" applyAlignment="1">
      <alignment horizontal="right"/>
    </xf>
    <xf numFmtId="3" fontId="3" fillId="0" borderId="1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9" fontId="3" fillId="0" borderId="1" xfId="2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9" fontId="3" fillId="0" borderId="3" xfId="2" applyFont="1" applyFill="1" applyBorder="1" applyAlignment="1">
      <alignment horizontal="righ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2" fillId="0" borderId="3" xfId="0" applyFont="1" applyBorder="1"/>
    <xf numFmtId="3" fontId="12" fillId="0" borderId="10" xfId="0" applyNumberFormat="1" applyFont="1" applyBorder="1"/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/>
    </xf>
    <xf numFmtId="0" fontId="22" fillId="5" borderId="0" xfId="0" applyFont="1" applyFill="1"/>
    <xf numFmtId="0" fontId="0" fillId="5" borderId="0" xfId="0" applyFill="1"/>
    <xf numFmtId="9" fontId="12" fillId="0" borderId="10" xfId="2" applyFont="1" applyFill="1" applyBorder="1"/>
    <xf numFmtId="9" fontId="12" fillId="3" borderId="10" xfId="2" applyFont="1" applyFill="1" applyBorder="1"/>
    <xf numFmtId="9" fontId="12" fillId="2" borderId="10" xfId="2" applyFont="1" applyFill="1" applyBorder="1"/>
    <xf numFmtId="166" fontId="4" fillId="0" borderId="0" xfId="1" applyNumberFormat="1" applyFont="1" applyFill="1" applyBorder="1"/>
    <xf numFmtId="0" fontId="24" fillId="0" borderId="11" xfId="0" applyFont="1" applyBorder="1" applyAlignment="1">
      <alignment horizontal="center"/>
    </xf>
    <xf numFmtId="1" fontId="3" fillId="0" borderId="0" xfId="0" applyNumberFormat="1" applyFont="1"/>
    <xf numFmtId="166" fontId="3" fillId="0" borderId="0" xfId="4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 applyProtection="1">
      <alignment horizontal="right"/>
      <protection locked="0"/>
    </xf>
    <xf numFmtId="166" fontId="3" fillId="0" borderId="0" xfId="1" applyNumberFormat="1" applyFont="1" applyFill="1" applyBorder="1" applyAlignment="1">
      <alignment horizontal="right"/>
    </xf>
    <xf numFmtId="0" fontId="3" fillId="6" borderId="0" xfId="0" applyFont="1" applyFill="1" applyAlignment="1">
      <alignment horizontal="center"/>
    </xf>
    <xf numFmtId="1" fontId="17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166" fontId="3" fillId="6" borderId="0" xfId="1" applyNumberFormat="1" applyFont="1" applyFill="1" applyBorder="1" applyAlignment="1">
      <alignment horizontal="center"/>
    </xf>
    <xf numFmtId="166" fontId="4" fillId="6" borderId="0" xfId="1" applyNumberFormat="1" applyFont="1" applyFill="1" applyBorder="1"/>
    <xf numFmtId="166" fontId="4" fillId="6" borderId="0" xfId="1" applyNumberFormat="1" applyFont="1" applyFill="1" applyBorder="1" applyProtection="1">
      <protection locked="0"/>
    </xf>
    <xf numFmtId="164" fontId="4" fillId="6" borderId="0" xfId="1" applyNumberFormat="1" applyFont="1" applyFill="1" applyBorder="1"/>
    <xf numFmtId="0" fontId="0" fillId="6" borderId="0" xfId="0" applyFill="1"/>
    <xf numFmtId="166" fontId="3" fillId="7" borderId="0" xfId="1" applyNumberFormat="1" applyFont="1" applyFill="1" applyBorder="1"/>
    <xf numFmtId="166" fontId="3" fillId="8" borderId="0" xfId="1" applyNumberFormat="1" applyFont="1" applyFill="1" applyBorder="1"/>
    <xf numFmtId="166" fontId="3" fillId="6" borderId="0" xfId="0" applyNumberFormat="1" applyFont="1" applyFill="1" applyAlignment="1">
      <alignment horizontal="center"/>
    </xf>
    <xf numFmtId="1" fontId="3" fillId="6" borderId="0" xfId="0" applyNumberFormat="1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left"/>
    </xf>
    <xf numFmtId="166" fontId="3" fillId="9" borderId="0" xfId="1" applyNumberFormat="1" applyFont="1" applyFill="1" applyBorder="1" applyAlignment="1">
      <alignment horizontal="center"/>
    </xf>
    <xf numFmtId="166" fontId="3" fillId="9" borderId="0" xfId="1" applyNumberFormat="1" applyFont="1" applyFill="1" applyBorder="1"/>
    <xf numFmtId="166" fontId="4" fillId="9" borderId="0" xfId="1" applyNumberFormat="1" applyFont="1" applyFill="1" applyBorder="1" applyProtection="1">
      <protection locked="0"/>
    </xf>
    <xf numFmtId="164" fontId="4" fillId="9" borderId="0" xfId="1" applyNumberFormat="1" applyFont="1" applyFill="1" applyBorder="1"/>
    <xf numFmtId="166" fontId="4" fillId="9" borderId="0" xfId="1" applyNumberFormat="1" applyFont="1" applyFill="1" applyBorder="1"/>
    <xf numFmtId="0" fontId="0" fillId="9" borderId="0" xfId="0" applyFill="1"/>
    <xf numFmtId="0" fontId="23" fillId="5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6" fillId="9" borderId="0" xfId="0" applyFont="1" applyFill="1"/>
  </cellXfs>
  <cellStyles count="5">
    <cellStyle name="Comma" xfId="1" builtinId="3"/>
    <cellStyle name="Comma 2" xfId="4" xr:uid="{936CD3ED-79F1-4C80-9234-F0EA16D8B9B4}"/>
    <cellStyle name="Normal" xfId="0" builtinId="0"/>
    <cellStyle name="Normal_STAT" xfId="3" xr:uid="{037B5856-A249-44A7-A542-5FA8EE955F9A}"/>
    <cellStyle name="Percent" xfId="2" builtinId="5"/>
  </cellStyles>
  <dxfs count="30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solid">
          <fgColor indexed="64"/>
          <bgColor indexed="47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CANZShared/Finance/Finance%20Services%20Team/Statistics/2021%20Statistics/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29DFE8-F0A0-42A9-B80A-8ECA3BAF3E74}" name="tblAlpine" displayName="tblAlpine" ref="A3:AK35" totalsRowShown="0" headerRowDxfId="304" dataDxfId="303">
  <autoFilter ref="A3:AK35" xr:uid="{15D91419-7660-4D53-9058-7FD74BA58D6C}"/>
  <sortState xmlns:xlrd2="http://schemas.microsoft.com/office/spreadsheetml/2017/richdata2" ref="A4:AJ32">
    <sortCondition ref="B3:B32"/>
  </sortState>
  <tableColumns count="37">
    <tableColumn id="1" xr3:uid="{9A325D1E-6AFF-48BC-8A87-E8BF00E1EE8A}" name="Ref" dataDxfId="302"/>
    <tableColumn id="2" xr3:uid="{C0FFF5D2-E272-4FC9-946F-6195716BE12D}" name="Presbytery" dataDxfId="301"/>
    <tableColumn id="3" xr3:uid="{06C25BDF-987A-43FB-A439-8132528039E7}" name="ID" dataDxfId="300"/>
    <tableColumn id="4" xr3:uid="{542642FE-7B76-4812-83AE-5A5C8BDD3B44}" name="Parish" dataDxfId="299"/>
    <tableColumn id="71" xr3:uid="{1EF8FB98-C802-4BA9-B508-2FE0BD40B00A}" name="Parish Status" dataDxfId="298"/>
    <tableColumn id="5" xr3:uid="{C27BFA05-0ADE-482C-93D7-44214232D23E}" name="2024 Statistics Returned (Y/N)" dataDxfId="297"/>
    <tableColumn id="6" xr3:uid="{F706E37E-7FB1-4273-867A-DA607CB27D84}" name="Offerings - Cash &amp; Envelopes" dataDxfId="296"/>
    <tableColumn id="7" xr3:uid="{2B1AF5CA-F240-497A-A6FB-3608448DFF24}" name="Charitable Appeals" dataDxfId="295"/>
    <tableColumn id="8" xr3:uid="{4A4EF4DC-03EF-46D2-B5F0-60498152D625}" name="Funds Received for Mission" dataDxfId="294"/>
    <tableColumn id="9" xr3:uid="{50892C67-5A5F-4112-90D8-F9294C4471AD}" name="Funds Received for Capital Works" dataDxfId="293"/>
    <tableColumn id="10" xr3:uid="{2E744C48-BD7A-434B-AE4F-4D41C42DF1F2}" name="Other Grants Received" dataDxfId="292"/>
    <tableColumn id="11" xr3:uid="{62969728-8CC9-4D1B-A678-D06112562506}" name="Legacies &amp; Bequests" dataDxfId="291"/>
    <tableColumn id="12" xr3:uid="{A1060D36-E158-4D5D-A066-CAE486F9DAD1}" name="Realised Capital Gain on ppty Sales, Unrealised Cap Gain Investments" dataDxfId="290"/>
    <tableColumn id="13" xr3:uid="{6AC76695-B0A7-4B8E-AB1F-94A20C630B1A}" name="Property Income" dataDxfId="289"/>
    <tableColumn id="14" xr3:uid="{EA4B094A-C51F-4961-ADD1-5CBB80422807}" name="Investment Income" dataDxfId="288"/>
    <tableColumn id="15" xr3:uid="{6B8B7157-31B3-46F6-8FBA-B8766EF774A7}" name="Income for Services &amp; Activities" dataDxfId="287"/>
    <tableColumn id="16" xr3:uid="{F89B4200-2A3E-4C33-BDF3-187DD1B3D842}" name="Sundry Income" dataDxfId="286"/>
    <tableColumn id="17" xr3:uid="{2116E7FB-CD2C-4B47-B50E-CFB430686FC9}" name="TOTAL RECEIPTS" dataDxfId="285"/>
    <tableColumn id="18" xr3:uid="{68C7B896-9E14-4AFF-A286-32EA22D86B9D}" name="Ministry Stipend &amp; Allowances" dataDxfId="284"/>
    <tableColumn id="19" xr3:uid="{31A211E7-8402-4343-8913-B49555C8F9FE}" name="Ministers Housing Costs" dataDxfId="283"/>
    <tableColumn id="20" xr3:uid="{F1022CAF-C4B7-4BB9-8725-A6B8055F758C}" name="Other Ministry Costs" dataDxfId="282"/>
    <tableColumn id="21" xr3:uid="{B5300D1E-E239-417B-AA80-689181F91727}" name="Other Staff Costs &amp; Expenses" dataDxfId="281"/>
    <tableColumn id="22" xr3:uid="{04D94145-8C06-49D7-ADFF-1836DF0F0836}" name="Property Expenses" dataDxfId="280"/>
    <tableColumn id="23" xr3:uid="{7E5C8E01-99FD-4B56-A3B1-1A529D69BC21}" name="Admin &amp; Office Expenses" dataDxfId="279"/>
    <tableColumn id="24" xr3:uid="{06AFA715-9612-4419-99C8-2CC741C2500D}" name="Local Mission" dataDxfId="278"/>
    <tableColumn id="25" xr3:uid="{2269B7B5-EF1E-459E-A3FD-084FBC13965F}" name="Overseas Mission" dataDxfId="277"/>
    <tableColumn id="26" xr3:uid="{FE7432D8-30B9-4435-A681-CFD6ECBDC28E}" name="Sundry Expenses" dataDxfId="276"/>
    <tableColumn id="27" xr3:uid="{7004D8C2-5146-461D-AEC9-8358222864F6}" name="TOTAL EXPENSES" dataDxfId="275"/>
    <tableColumn id="28" xr3:uid="{ECB25126-0EA1-4C73-8F61-97D23216B7B1}" name="OPERATING SURPLUS/ (DEFICIT)" dataDxfId="274">
      <calculatedColumnFormula>R4-AB4</calculatedColumnFormula>
    </tableColumn>
    <tableColumn id="29" xr3:uid="{A56C4F72-F762-4BA3-BA24-C9DB7E84D928}" name="Land &amp; Buildings" dataDxfId="273"/>
    <tableColumn id="30" xr3:uid="{122F16F9-07BF-4246-9609-E2C96E64302A}" name="Fixed Assets" dataDxfId="272"/>
    <tableColumn id="31" xr3:uid="{86323E76-B597-4EF2-A274-4C11C7797702}" name="Cash &amp; Investments" dataDxfId="271"/>
    <tableColumn id="32" xr3:uid="{7F322098-2D2A-4CB6-995F-054766C5731C}" name="Accounts Receivable &amp; Other Current Assets" dataDxfId="270"/>
    <tableColumn id="33" xr3:uid="{AB35F0B4-7955-4064-B1E9-C41CEA4EB667}" name="TOTAL ASSETS" dataDxfId="269"/>
    <tableColumn id="34" xr3:uid="{BF473198-7013-4F4D-9746-15AB28E7B595}" name="TOTAL LIABILITIES" dataDxfId="268"/>
    <tableColumn id="35" xr3:uid="{7EB9AEDE-68CF-491F-8EC6-50BE6D6C1202}" name="EQUITY" dataDxfId="267"/>
    <tableColumn id="36" xr3:uid="{02C2BCB9-BF6B-4B3A-99E3-E36CDFEE271D}" name="Column1" dataDxfId="26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D6B470-3B30-4341-957C-B163F0C47A13}" name="tblCentral" displayName="tblCentral" ref="A3:AJ51" totalsRowShown="0" headerRowDxfId="265" dataDxfId="264" tableBorderDxfId="263">
  <autoFilter ref="A3:AJ51" xr:uid="{15D91419-7660-4D53-9058-7FD74BA58D6C}"/>
  <sortState xmlns:xlrd2="http://schemas.microsoft.com/office/spreadsheetml/2017/richdata2" ref="A4:AJ48">
    <sortCondition ref="B3:B48"/>
  </sortState>
  <tableColumns count="36">
    <tableColumn id="1" xr3:uid="{5C1D7131-9D31-40A0-A4F1-1BE48C41E3B6}" name="Ref" dataDxfId="262"/>
    <tableColumn id="2" xr3:uid="{59E50E3A-BCA8-4A4D-9D65-99EEAABD00A8}" name="Presbytery" dataDxfId="261"/>
    <tableColumn id="3" xr3:uid="{17EB1B7C-7776-4D00-B6AF-81A449A5000C}" name="ID" dataDxfId="260"/>
    <tableColumn id="4" xr3:uid="{51D8AC2D-4F8F-4243-A1F5-0913F46FA2F5}" name="Parish" dataDxfId="259"/>
    <tableColumn id="71" xr3:uid="{2E4FD9B2-1624-4FC2-AC72-693C845F475C}" name="Parish Status" dataDxfId="258"/>
    <tableColumn id="5" xr3:uid="{B8F245D5-A4D6-4456-B21B-2B549BA9A328}" name="2024 Statistics Returned (Y/N)" dataDxfId="257"/>
    <tableColumn id="6" xr3:uid="{8EBFFCD0-B424-4682-B3C4-A866D46A5BAD}" name="Offerings - Cash &amp; Envelopes" dataDxfId="256"/>
    <tableColumn id="7" xr3:uid="{65A268E0-F7CE-4527-91C0-1AF100341393}" name="Charitable Appeals" dataDxfId="255"/>
    <tableColumn id="8" xr3:uid="{5E3DE637-F56D-41C8-A309-29F0D5D6793C}" name="Funds Received for Mission" dataDxfId="254"/>
    <tableColumn id="9" xr3:uid="{8C11593E-1E9E-466F-AF88-A835B71B094D}" name="Funds Received for Capital Works" dataDxfId="253"/>
    <tableColumn id="10" xr3:uid="{22D9DC2E-C14D-4C27-B643-0794AA62ADA0}" name="Other Grants Received" dataDxfId="252"/>
    <tableColumn id="11" xr3:uid="{FDF751FB-8F8B-4926-8942-D129C1AE73FA}" name="Legacies &amp; Bequests" dataDxfId="251"/>
    <tableColumn id="12" xr3:uid="{D8E7AABD-2E3B-47EE-BC21-366ECB0A2461}" name="Realised Capital Gain on ppty Sales, Unrealised Cap Gain Investments" dataDxfId="250"/>
    <tableColumn id="13" xr3:uid="{13963FCB-A3BD-4BED-9CF5-79703B452BF8}" name="Property Income" dataDxfId="249"/>
    <tableColumn id="14" xr3:uid="{F953423F-3733-46D1-AEDB-58A42187326F}" name="Investment Income" dataDxfId="248"/>
    <tableColumn id="15" xr3:uid="{2DAB27EE-E524-434B-9B6B-467B48033D1A}" name="Income for Services &amp; Activities" dataDxfId="247"/>
    <tableColumn id="16" xr3:uid="{C9408762-5A5D-4758-B643-EF52440C2A84}" name="Sundry Income" dataDxfId="246"/>
    <tableColumn id="17" xr3:uid="{EDB2E7C9-ECF4-4CD6-8852-E8E80EBFD570}" name="TOTAL RECEIPTS" dataDxfId="245"/>
    <tableColumn id="18" xr3:uid="{07F3D1DB-0FDA-410C-AEC0-86B40B929519}" name="Ministry Stipend &amp; Allowances" dataDxfId="244"/>
    <tableColumn id="19" xr3:uid="{DE8C6CCD-8B73-4082-ADEB-604E0ADC0F55}" name="Ministers Housing Costs" dataDxfId="243"/>
    <tableColumn id="20" xr3:uid="{6FF351D1-71EF-4F67-8955-56B15AED0353}" name="Other Ministry Costs" dataDxfId="242"/>
    <tableColumn id="21" xr3:uid="{4460D001-6953-420E-A918-2555AA0A4D1B}" name="Other Staff Costs &amp; Expenses" dataDxfId="241"/>
    <tableColumn id="22" xr3:uid="{4DF715BB-D4AD-4003-86CA-7B8A8B64D98E}" name="Property Expenses" dataDxfId="240"/>
    <tableColumn id="23" xr3:uid="{487CD48B-C78E-44F7-9DC2-E3B4FE077D13}" name="Admin &amp; Office Expenses" dataDxfId="239"/>
    <tableColumn id="24" xr3:uid="{74FCC20C-864D-422A-AADB-43FE0D7A2D36}" name="Local Mission" dataDxfId="238"/>
    <tableColumn id="25" xr3:uid="{31CB0A16-9A1A-4B71-BDE5-BEA7700FEAC2}" name="Overseas Mission" dataDxfId="237"/>
    <tableColumn id="26" xr3:uid="{2EC31FEE-E2DE-4859-87DE-A22CE4199180}" name="Sundry Expenses" dataDxfId="236"/>
    <tableColumn id="27" xr3:uid="{DB30376B-2905-4662-BB25-B1D06ABEB629}" name="TOTAL EXPENSES" dataDxfId="235"/>
    <tableColumn id="28" xr3:uid="{BAF56B5C-A1F6-4761-9EC1-42080815E8E7}" name="OPERATING SURPLUS/ (DEFICIT)" dataDxfId="234">
      <calculatedColumnFormula>R4-AB4</calculatedColumnFormula>
    </tableColumn>
    <tableColumn id="29" xr3:uid="{0F7C5460-5B89-473F-B96A-C2288C047E9A}" name="Land &amp; Buildings" dataDxfId="233"/>
    <tableColumn id="30" xr3:uid="{D42BAFC5-213B-4227-B148-A6E7B47FF00F}" name="Fixed Assets" dataDxfId="232"/>
    <tableColumn id="31" xr3:uid="{FE1786CD-08B1-42BC-85F2-60B1FDB63647}" name="Cash &amp; Investments" dataDxfId="231"/>
    <tableColumn id="32" xr3:uid="{94B20EFD-9FBE-4F41-BE93-E4C9AE9F8411}" name="Accounts Receivable &amp; Other Current Assets" dataDxfId="230"/>
    <tableColumn id="33" xr3:uid="{ACB8D3BC-3BE2-4F8C-A9BF-B9A192105B32}" name="TOTAL ASSETS" dataDxfId="229"/>
    <tableColumn id="34" xr3:uid="{B283A82B-17F2-4AB2-AD91-35CF7828FD9E}" name="TOTAL LIABILITIES" dataDxfId="228"/>
    <tableColumn id="35" xr3:uid="{43275120-BEDA-4BA4-BFFB-75F30BEFCDE0}" name="EQUITY" dataDxfId="22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390A9D-3060-438A-B9A5-104E4FDA0ACD}" name="tblKaimai" displayName="tblKaimai" ref="A3:AJ31" totalsRowShown="0" headerRowDxfId="226" dataDxfId="225">
  <autoFilter ref="A3:AJ31" xr:uid="{15D91419-7660-4D53-9058-7FD74BA58D6C}"/>
  <sortState xmlns:xlrd2="http://schemas.microsoft.com/office/spreadsheetml/2017/richdata2" ref="A4:AJ28">
    <sortCondition ref="B3:B28"/>
  </sortState>
  <tableColumns count="36">
    <tableColumn id="1" xr3:uid="{EB497FA9-67EA-4CD8-BBA7-17D624E9043C}" name="Ref" dataDxfId="224"/>
    <tableColumn id="2" xr3:uid="{DA7D7461-1612-4F99-86A3-612FBDD4581B}" name="Presbytery" dataDxfId="223"/>
    <tableColumn id="3" xr3:uid="{C16F25C4-EAA1-424C-8073-81731C663E61}" name="ID" dataDxfId="222"/>
    <tableColumn id="4" xr3:uid="{5120A12E-A067-454B-9B04-B95A5005F84E}" name="Parish" dataDxfId="221"/>
    <tableColumn id="71" xr3:uid="{0F256325-FB59-48FA-9313-1334F8753F8F}" name="Parish Status" dataDxfId="220"/>
    <tableColumn id="5" xr3:uid="{1010DB0A-CD9A-46A7-8258-C26C62A9BC7D}" name="2024 Statistics Returned (Y/N)" dataDxfId="219"/>
    <tableColumn id="6" xr3:uid="{7D2BDAAE-82D2-46E2-BBE1-96F3A0163E2B}" name="Offerings - Cash &amp; Envelopes" dataDxfId="218"/>
    <tableColumn id="7" xr3:uid="{D1F22FBE-5DB4-4F3E-AD81-53C76584C362}" name="Charitable Appeals" dataDxfId="217"/>
    <tableColumn id="8" xr3:uid="{6B04E372-9B46-41BC-99F1-2A98FC11DA25}" name="Funds Received for Mission" dataDxfId="216"/>
    <tableColumn id="9" xr3:uid="{BCBD15A0-9B21-40CA-A027-4AC84021C312}" name="Funds Received for Capital Works" dataDxfId="215"/>
    <tableColumn id="10" xr3:uid="{FC833BDD-5DE2-45EE-B97B-19A96F39AFD0}" name="Other Grants Received" dataDxfId="214"/>
    <tableColumn id="11" xr3:uid="{00DBE476-4319-41E9-9826-4AB56F1BC424}" name="Legacies &amp; Bequests" dataDxfId="213"/>
    <tableColumn id="12" xr3:uid="{1436DFAC-09E7-4E89-96F6-E8AB0E275CD9}" name="Realised Capital Gain on ppty Sales, Unrealised Cap Gain Investments" dataDxfId="212"/>
    <tableColumn id="13" xr3:uid="{66EB847A-99B7-4917-89C9-4532AF57CC7A}" name="Property Income" dataDxfId="211"/>
    <tableColumn id="14" xr3:uid="{31BC2801-E154-4B10-A59B-B2BA35D02EDF}" name="Investment Income" dataDxfId="210"/>
    <tableColumn id="15" xr3:uid="{DF537121-D4F1-428D-A0C7-E676225C9AF8}" name="Income for Services &amp; Activities" dataDxfId="209"/>
    <tableColumn id="16" xr3:uid="{7E277F57-E9A7-43B5-97A3-DF35706CEDCF}" name="Sundry Income" dataDxfId="208"/>
    <tableColumn id="17" xr3:uid="{DB4987BB-CB88-4F13-BAEE-2A05B0B78C31}" name="TOTAL RECEIPTS" dataDxfId="207"/>
    <tableColumn id="18" xr3:uid="{93AD6A95-230E-4FAE-A58A-3B896EBE3058}" name="Ministry Stipend &amp; Allowances" dataDxfId="206"/>
    <tableColumn id="19" xr3:uid="{D09AF3B8-70F4-4880-B982-C19043B5B5F4}" name="Ministers Housing Costs" dataDxfId="205"/>
    <tableColumn id="20" xr3:uid="{546B583E-18EC-4760-98A9-77515AAA7834}" name="Other Ministry Costs" dataDxfId="204"/>
    <tableColumn id="21" xr3:uid="{F84BDEA3-6420-4314-A2FF-60657F64CFC2}" name="Other Staff Costs &amp; Expenses" dataDxfId="203"/>
    <tableColumn id="22" xr3:uid="{146B4593-3421-40CF-9D7C-09EE6176A342}" name="Property Expenses" dataDxfId="202"/>
    <tableColumn id="23" xr3:uid="{E46F7410-20DD-4B91-9956-7873A66A7BCC}" name="Admin &amp; Office Expenses" dataDxfId="201"/>
    <tableColumn id="24" xr3:uid="{7EC01283-178A-463B-AAD9-DE6A92B464EB}" name="Local Mission" dataDxfId="200"/>
    <tableColumn id="25" xr3:uid="{030E90D6-B63A-4DAB-8E96-A09F305F08F7}" name="Overseas Mission" dataDxfId="199"/>
    <tableColumn id="26" xr3:uid="{E43E3077-F668-4DA6-A286-5D2F385A53D7}" name="Sundry Expenses" dataDxfId="198"/>
    <tableColumn id="27" xr3:uid="{C4AED504-7DBC-45E3-AC4B-C5E263E9E627}" name="TOTAL EXPENSES" dataDxfId="197"/>
    <tableColumn id="28" xr3:uid="{EBA2493F-B619-42D3-8CA0-F360CCCB515E}" name="OPERATING SURPLUS/ (DEFICIT)" dataDxfId="196">
      <calculatedColumnFormula>R4-AB4</calculatedColumnFormula>
    </tableColumn>
    <tableColumn id="29" xr3:uid="{AB083121-23FF-43CD-8E4B-7A43BBCB940E}" name="Land &amp; Buildings" dataDxfId="195"/>
    <tableColumn id="30" xr3:uid="{F78ADB39-5A0D-4726-A0AB-B4973B8FDE0D}" name="Fixed Assets" dataDxfId="194"/>
    <tableColumn id="31" xr3:uid="{23FD3914-DC8E-4798-808F-70D8DA79D436}" name="Cash &amp; Investments" dataDxfId="193"/>
    <tableColumn id="32" xr3:uid="{D3D2B14C-CB3E-4DA0-A31F-9D2583C8FA31}" name="Accounts Receivable &amp; Other Current Assets" dataDxfId="192"/>
    <tableColumn id="33" xr3:uid="{FD667E14-2EF3-49F2-9375-6B53FAAFC6D1}" name="TOTAL ASSETS" dataDxfId="191"/>
    <tableColumn id="34" xr3:uid="{EDF01175-3610-4D6C-B48D-15F36A67B5E0}" name="TOTAL LIABILITIES" dataDxfId="190"/>
    <tableColumn id="35" xr3:uid="{3B8353AF-7E22-4F72-95FD-0E6A7CACC743}" name="EQUITY" dataDxfId="189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0C14AC-6AA0-4733-9F8D-0D9B37A59962}" name="tblNorthern" displayName="tblNorthern" ref="A3:AJ64" totalsRowShown="0" headerRowDxfId="188" dataDxfId="187">
  <autoFilter ref="A3:AJ64" xr:uid="{15D91419-7660-4D53-9058-7FD74BA58D6C}"/>
  <sortState xmlns:xlrd2="http://schemas.microsoft.com/office/spreadsheetml/2017/richdata2" ref="A4:AJ61">
    <sortCondition ref="B3:B61"/>
  </sortState>
  <tableColumns count="36">
    <tableColumn id="1" xr3:uid="{81454B06-C0E8-4094-A334-3B9176BC96AD}" name="Ref" dataDxfId="186"/>
    <tableColumn id="2" xr3:uid="{ABA08E63-6425-4C8E-A3CF-021BCE634DB3}" name="Presbytery" dataDxfId="185"/>
    <tableColumn id="3" xr3:uid="{94FC2FE9-FD66-49BD-A162-02C62C6D5A2B}" name="ID" dataDxfId="184"/>
    <tableColumn id="4" xr3:uid="{BDDDB338-D5CB-48F1-8287-4EE037AE0220}" name="Parish" dataDxfId="183"/>
    <tableColumn id="71" xr3:uid="{21D7962C-F5A4-4DB3-AA18-6E0821C391CE}" name="Parish Status" dataDxfId="182"/>
    <tableColumn id="5" xr3:uid="{6D622BC8-E58B-44B4-A07A-2E931CA8FB52}" name="2024 Statistics Returned (Y/N)" dataDxfId="181"/>
    <tableColumn id="6" xr3:uid="{13A21853-0BC8-4671-AB05-B3A43D70EA95}" name="Offerings - Cash &amp; Envelopes" dataDxfId="180"/>
    <tableColumn id="7" xr3:uid="{52C9073B-2E5C-43D5-95D3-8251D3344D3F}" name="Charitable Appeals" dataDxfId="179"/>
    <tableColumn id="8" xr3:uid="{033AEE9A-7142-4F63-8B6F-62DC0BE96319}" name="Funds Received for Mission" dataDxfId="178"/>
    <tableColumn id="9" xr3:uid="{E38F4E91-1B1D-4C19-9F3F-67F7C878ED7D}" name="Funds Received for Capital Works" dataDxfId="177"/>
    <tableColumn id="10" xr3:uid="{F60A915C-2772-4CC6-808A-6DA54C40EA1F}" name="Other Grants Received" dataDxfId="176"/>
    <tableColumn id="11" xr3:uid="{628E40F3-464A-4919-9CC6-5D0839F5EC85}" name="Legacies &amp; Bequests" dataDxfId="175"/>
    <tableColumn id="12" xr3:uid="{0B41DF69-2CD8-4609-821B-F0A4D45BEED1}" name="Realised Capital Gain on ppty Sales, Unrealised Cap Gain Investments" dataDxfId="174"/>
    <tableColumn id="13" xr3:uid="{0C36D251-689E-4F9D-8BB3-1B24332CDE05}" name="Property Income" dataDxfId="173"/>
    <tableColumn id="14" xr3:uid="{4C0B6594-2233-4EFA-9823-3FB34DB4C8DD}" name="Investment Income" dataDxfId="172"/>
    <tableColumn id="15" xr3:uid="{8A8B8858-0568-4716-A99F-8D0F1E58CB86}" name="Income for Services &amp; Activities" dataDxfId="171"/>
    <tableColumn id="16" xr3:uid="{7937F08E-305B-4ECD-BE00-68E754084B33}" name="Sundry Income" dataDxfId="170"/>
    <tableColumn id="17" xr3:uid="{ABD0343B-6CF6-49B8-8C81-BA4503749206}" name="TOTAL RECEIPTS" dataDxfId="169"/>
    <tableColumn id="18" xr3:uid="{E47D3D13-F449-41B0-8889-450723BFE100}" name="Ministry Stipend &amp; Allowances" dataDxfId="168"/>
    <tableColumn id="19" xr3:uid="{35E81876-84C4-4D4B-BB28-83098E208A2A}" name="Ministers Housing Costs" dataDxfId="167"/>
    <tableColumn id="20" xr3:uid="{7E6DB0B2-D024-4BF8-8496-2655FCBB7751}" name="Other Ministry Costs" dataDxfId="166"/>
    <tableColumn id="21" xr3:uid="{FB9102FE-D600-40C2-BBC7-7540F5D85290}" name="Other Staff Costs &amp; Expenses" dataDxfId="165"/>
    <tableColumn id="22" xr3:uid="{60A7C377-98E8-4EA9-BA4B-27AC9ADA356E}" name="Property Expenses" dataDxfId="164"/>
    <tableColumn id="23" xr3:uid="{B46E79EE-7950-4996-B05A-86603E08F68A}" name="Admin &amp; Office Expenses" dataDxfId="163"/>
    <tableColumn id="24" xr3:uid="{DE9BDBCE-7F43-4206-9824-ADA872FA0901}" name="Local Mission" dataDxfId="162"/>
    <tableColumn id="25" xr3:uid="{D1A74287-3798-452F-B868-4FEDFA47147F}" name="Overseas Mission" dataDxfId="161"/>
    <tableColumn id="26" xr3:uid="{52727D16-2A2D-476F-977E-02B3E48ABAB8}" name="Sundry Expenses" dataDxfId="160"/>
    <tableColumn id="27" xr3:uid="{81EF2D8E-281F-4723-9EB6-38DCB9542277}" name="TOTAL EXPENSES" dataDxfId="159" dataCellStyle="Comma"/>
    <tableColumn id="28" xr3:uid="{E3DFF5A3-ADC6-47A6-9C8E-49BE21A9DD04}" name="OPERATING SURPLUS/ (DEFICIT)" dataDxfId="158" dataCellStyle="Comma">
      <calculatedColumnFormula>R4-AB4</calculatedColumnFormula>
    </tableColumn>
    <tableColumn id="29" xr3:uid="{2E4CC7F4-8590-4DE0-9634-5821D3551D25}" name="Land &amp; Buildings" dataDxfId="157"/>
    <tableColumn id="30" xr3:uid="{C5C57B7A-C137-4CE5-A710-D0497A917997}" name="Fixed Assets" dataDxfId="156"/>
    <tableColumn id="31" xr3:uid="{9F9163E0-BC09-4EA5-82FA-E590DA189A11}" name="Cash &amp; Investments" dataDxfId="155"/>
    <tableColumn id="32" xr3:uid="{AFB2FDD1-EE72-4BBD-9129-96B706964FF4}" name="Accounts Receivable &amp; Other Current Assets" dataDxfId="154"/>
    <tableColumn id="33" xr3:uid="{4622495F-A457-4C02-81A2-1FD5C229B5FD}" name="TOTAL ASSETS" dataDxfId="153" dataCellStyle="Comma"/>
    <tableColumn id="34" xr3:uid="{97EFB665-5C49-4F22-943D-6FFC5D314C59}" name="TOTAL LIABILITIES" dataDxfId="152"/>
    <tableColumn id="35" xr3:uid="{3954E372-1B3A-47B2-A996-9306F409B825}" name="EQUITY" dataDxfId="151" dataCellStyle="Comma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794BC2-B6AC-4409-A407-765CEA1A7154}" name="tblPacific" displayName="tblPacific" ref="A3:AJ20" totalsRowShown="0" headerRowDxfId="150" dataDxfId="149">
  <autoFilter ref="A3:AJ20" xr:uid="{15D91419-7660-4D53-9058-7FD74BA58D6C}"/>
  <sortState xmlns:xlrd2="http://schemas.microsoft.com/office/spreadsheetml/2017/richdata2" ref="A4:AJ17">
    <sortCondition ref="B3:B17"/>
  </sortState>
  <tableColumns count="36">
    <tableColumn id="1" xr3:uid="{6E6F9F17-86B7-4BAD-96F5-A1B66620190A}" name="Ref" dataDxfId="148"/>
    <tableColumn id="2" xr3:uid="{5D40F312-00DC-4445-A87E-524670D106DB}" name="Presbytery" dataDxfId="147"/>
    <tableColumn id="3" xr3:uid="{8375FB6D-89C4-406C-9401-C2F67378709D}" name="ID" dataDxfId="146"/>
    <tableColumn id="4" xr3:uid="{E018E542-305E-46EC-B8F4-CE32ABB534A4}" name="Parish" dataDxfId="145"/>
    <tableColumn id="71" xr3:uid="{D68AB047-25D3-41A7-8095-508BD51FF792}" name="Parish Status" dataDxfId="144"/>
    <tableColumn id="5" xr3:uid="{C5291658-3719-4CFB-A4C1-D54402F3D3C5}" name="2024 Statistics Returned (Y/N)" dataDxfId="143" dataCellStyle="Comma"/>
    <tableColumn id="6" xr3:uid="{A2455B64-2BBF-4A1F-A238-604568838A67}" name="Offerings - Cash &amp; Envelopes" dataDxfId="142" dataCellStyle="Comma"/>
    <tableColumn id="7" xr3:uid="{25A49264-5807-4173-8627-546D6733FCC0}" name="Charitable Appeals" dataDxfId="141" dataCellStyle="Comma"/>
    <tableColumn id="8" xr3:uid="{880380CB-0B65-4CDF-9069-C58D351C3C4F}" name="Funds Received for Mission" dataDxfId="140" dataCellStyle="Comma"/>
    <tableColumn id="9" xr3:uid="{C9814686-669A-4893-986E-15C4E8887A6B}" name="Funds Received for Capital Works" dataDxfId="139" dataCellStyle="Comma"/>
    <tableColumn id="10" xr3:uid="{32F5C47F-991A-4363-BB18-13DC5C25DAE9}" name="Other Grants Received" dataDxfId="138" dataCellStyle="Comma"/>
    <tableColumn id="11" xr3:uid="{7B576180-9B4D-4BA8-B909-3DF7D564F8F1}" name="Legacies &amp; Bequests" dataDxfId="137" dataCellStyle="Comma"/>
    <tableColumn id="12" xr3:uid="{BAD10DE5-E9B1-46A9-8E00-042654EA333F}" name="Realised Capital Gain on ppty Sales, Unrealised Cap Gain Investments" dataDxfId="136" dataCellStyle="Comma"/>
    <tableColumn id="13" xr3:uid="{F9C77889-5598-4F12-8465-222F6043C2E6}" name="Property Income" dataDxfId="135" dataCellStyle="Comma"/>
    <tableColumn id="14" xr3:uid="{9229BEB7-B0A4-442F-8FA7-7DC059A1595D}" name="Investment Income" dataDxfId="134" dataCellStyle="Comma"/>
    <tableColumn id="15" xr3:uid="{668D31B0-E806-4F3F-8BA8-E0199E6E5F3F}" name="Income for Services &amp; Activities" dataDxfId="133" dataCellStyle="Comma"/>
    <tableColumn id="16" xr3:uid="{0BF7E121-5BBD-4842-9AEF-AEFC4AE6A35A}" name="Sundry Income" dataDxfId="132" dataCellStyle="Comma"/>
    <tableColumn id="17" xr3:uid="{7D672ECB-7708-4450-AD51-75496E7DD164}" name="TOTAL RECEIPTS" dataDxfId="131" dataCellStyle="Comma"/>
    <tableColumn id="18" xr3:uid="{571AB157-4185-49FA-9FBB-414FCD18E111}" name="Ministry Stipend &amp; Allowances" dataDxfId="130"/>
    <tableColumn id="19" xr3:uid="{F1BD420B-FB54-47C3-BECA-D63A0839EB8A}" name="Ministers Housing Costs" dataDxfId="129"/>
    <tableColumn id="20" xr3:uid="{714A16C1-3C44-45C9-9E74-D118408B5B96}" name="Other Ministry Costs" dataDxfId="128"/>
    <tableColumn id="21" xr3:uid="{EF253920-1678-4FA0-A420-810666E29504}" name="Other Staff Costs &amp; Expenses" dataDxfId="127"/>
    <tableColumn id="22" xr3:uid="{914EC348-FEFD-4D0D-B238-1395B5517AE9}" name="Property Expenses" dataDxfId="126"/>
    <tableColumn id="23" xr3:uid="{CE3CDB52-50C3-4E8F-83F8-4A3DBA58C00D}" name="Admin &amp; Office Expenses" dataDxfId="125"/>
    <tableColumn id="24" xr3:uid="{0C16EBE9-1D91-4842-AE6C-D5B867F0693D}" name="Local Mission" dataDxfId="124"/>
    <tableColumn id="25" xr3:uid="{7E1610D6-10BE-4CE9-81F3-679EE9922510}" name="Overseas Mission" dataDxfId="123"/>
    <tableColumn id="26" xr3:uid="{52A9D66C-32C0-4FE8-A67A-F946FBA4CF3B}" name="Sundry Expenses" dataDxfId="122"/>
    <tableColumn id="27" xr3:uid="{9FA17649-2F5E-4E25-AF9E-606E177CF80E}" name="TOTAL EXPENSES" dataDxfId="121" dataCellStyle="Comma"/>
    <tableColumn id="28" xr3:uid="{FFC86BBD-823B-4C1D-BB0D-331FFE587ABF}" name="OPERATING SURPLUS/ (DEFICIT)" dataDxfId="120" dataCellStyle="Comma">
      <calculatedColumnFormula>R4-AB4</calculatedColumnFormula>
    </tableColumn>
    <tableColumn id="29" xr3:uid="{D178A7B5-9B0F-4EA4-A32B-872BD97EE354}" name="Land &amp; Buildings" dataDxfId="119"/>
    <tableColumn id="30" xr3:uid="{CD4A4759-E007-489F-9A17-F93BD1EB47B4}" name="Fixed Assets" dataDxfId="118"/>
    <tableColumn id="31" xr3:uid="{5E40F758-3C79-436A-AE54-CC83EF9A171D}" name="Cash &amp; Investments" dataDxfId="117"/>
    <tableColumn id="32" xr3:uid="{709A14A2-4EEF-47FE-A54A-9C7D6E1853C3}" name="Accounts Receivable &amp; Other Current Assets" dataDxfId="116"/>
    <tableColumn id="33" xr3:uid="{6233EB5A-DCE7-47F8-A1FB-A302A42AFACD}" name="TOTAL ASSETS" dataDxfId="115"/>
    <tableColumn id="34" xr3:uid="{4B3BE679-C389-4CFC-8877-93A095503D01}" name="TOTAL LIABILITIES" dataDxfId="114"/>
    <tableColumn id="35" xr3:uid="{1F68235E-0965-47F3-87FE-4AE013F4BC1A}" name="EQUITY" dataDxfId="113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F80282-790D-43B1-BF75-D2BF60DBEE89}" name="tblSouthern" displayName="tblSouthern" ref="A3:AJ62" totalsRowShown="0" headerRowDxfId="112" dataDxfId="111">
  <autoFilter ref="A3:AJ62" xr:uid="{15D91419-7660-4D53-9058-7FD74BA58D6C}"/>
  <sortState xmlns:xlrd2="http://schemas.microsoft.com/office/spreadsheetml/2017/richdata2" ref="A4:AJ59">
    <sortCondition descending="1" ref="B3:B59"/>
  </sortState>
  <tableColumns count="36">
    <tableColumn id="1" xr3:uid="{09DA2602-0B13-4AA4-ADE8-C4480018E63D}" name="Ref" dataDxfId="110"/>
    <tableColumn id="2" xr3:uid="{2AB2004E-2E3F-4989-80BA-7E67C59FD54F}" name="Presbytery" dataDxfId="109"/>
    <tableColumn id="3" xr3:uid="{38607C93-713C-4F9F-9367-978ABC680E20}" name="ID" dataDxfId="108"/>
    <tableColumn id="4" xr3:uid="{18D1D83C-C6C4-4519-BE8B-8CA11EFA0AC3}" name="Parish" dataDxfId="107"/>
    <tableColumn id="71" xr3:uid="{8C6E4FDB-A9D2-4722-A077-1CC7EF3A2159}" name="Parish Status" dataDxfId="106"/>
    <tableColumn id="5" xr3:uid="{2FF5643C-C704-463B-965D-6C18F95CAE72}" name="2024 Statistics Returned (Y/N)" dataDxfId="105"/>
    <tableColumn id="6" xr3:uid="{FF141287-38BC-4770-B3EA-82C6B5CE864A}" name="Offerings - Cash &amp; Envelopes" dataDxfId="104" dataCellStyle="Comma"/>
    <tableColumn id="7" xr3:uid="{43E4772D-803A-425D-A0D1-FF421D236777}" name="Charitable Appeals" dataDxfId="103" dataCellStyle="Comma"/>
    <tableColumn id="8" xr3:uid="{5A190CD5-309A-4460-ACDE-D697006A20D3}" name="Funds Received for Mission" dataDxfId="102" dataCellStyle="Comma"/>
    <tableColumn id="9" xr3:uid="{E0BC7693-94FA-4B1D-98DE-979942F20907}" name="Funds Received for Capital Works" dataDxfId="101" dataCellStyle="Comma"/>
    <tableColumn id="10" xr3:uid="{5DAB1A6D-C571-4236-9446-9D54274F6872}" name="Other Grants Received" dataDxfId="100" dataCellStyle="Comma"/>
    <tableColumn id="11" xr3:uid="{D52110D5-8B52-43FB-B18E-B5BD1D8E9A84}" name="Legacies &amp; Bequests" dataDxfId="99" dataCellStyle="Comma"/>
    <tableColumn id="12" xr3:uid="{6C22A0DA-5251-45B4-92E7-F150C1CED3B7}" name="Realised Capital Gain on ppty Sales, Unrealised Cap Gain Investments" dataDxfId="98" dataCellStyle="Comma"/>
    <tableColumn id="13" xr3:uid="{48B377ED-F07B-4B58-907B-9569B24BB799}" name="Property Income" dataDxfId="97" dataCellStyle="Comma"/>
    <tableColumn id="14" xr3:uid="{3B8FC02A-CDFB-4E26-A558-042D1271B389}" name="Investment Income" dataDxfId="96" dataCellStyle="Comma"/>
    <tableColumn id="15" xr3:uid="{7A0C7457-10CD-4C9F-AE4E-E3D3A1AF33B5}" name="Income for Services &amp; Activities" dataDxfId="95" dataCellStyle="Comma"/>
    <tableColumn id="16" xr3:uid="{6FFF9D33-581A-48A5-AF05-3F19C979FA39}" name="Sundry Income" dataDxfId="94" dataCellStyle="Comma"/>
    <tableColumn id="17" xr3:uid="{EB84694F-16DE-4848-BB6F-550B026C8EEA}" name="TOTAL RECEIPTS" dataDxfId="93" dataCellStyle="Comma"/>
    <tableColumn id="18" xr3:uid="{04FA9036-C678-4786-B754-DC7E49958A42}" name="Ministry Stipend &amp; Allowances" dataDxfId="92"/>
    <tableColumn id="19" xr3:uid="{416C7737-D124-44E6-8226-23FE9F5F5435}" name="Ministers Housing Costs" dataDxfId="91"/>
    <tableColumn id="20" xr3:uid="{49E95BDD-7D3D-40B6-8980-5695D6CF9D2F}" name="Other Ministry Costs" dataDxfId="90"/>
    <tableColumn id="21" xr3:uid="{0785B14F-DCF8-4B79-9725-434D8075E734}" name="Other Staff Costs &amp; Expenses" dataDxfId="89"/>
    <tableColumn id="22" xr3:uid="{2001DD1A-A744-402E-9FD8-2CF2F616E87E}" name="Property Expenses" dataDxfId="88"/>
    <tableColumn id="23" xr3:uid="{E9BA9C37-96EA-496A-9D4B-D8133AB8F7B6}" name="Admin &amp; Office Expenses" dataDxfId="87"/>
    <tableColumn id="24" xr3:uid="{49A48B92-62D7-4010-B229-E66A5ABCF08B}" name="Local Mission" dataDxfId="86"/>
    <tableColumn id="25" xr3:uid="{FF688BC6-5BF1-4871-B846-59B5A5578B86}" name="Overseas Mission" dataDxfId="85"/>
    <tableColumn id="26" xr3:uid="{8F5ABE0D-3FF2-4AAC-8CCC-056A9789CFE6}" name="Sundry Expenses" dataDxfId="84"/>
    <tableColumn id="27" xr3:uid="{A400C987-9197-4F30-BCB0-06E846968702}" name="TOTAL EXPENSES" dataDxfId="83" dataCellStyle="Comma"/>
    <tableColumn id="28" xr3:uid="{4352101C-3F04-4FAD-9A66-0987BD3096F3}" name="OPERATING SURPLUS/ (DEFICIT)" dataDxfId="82" dataCellStyle="Comma">
      <calculatedColumnFormula>R4-AB4</calculatedColumnFormula>
    </tableColumn>
    <tableColumn id="29" xr3:uid="{D749CC86-FF9C-43CC-8C50-FD1C123CB2BF}" name="Land &amp; Buildings" dataDxfId="81"/>
    <tableColumn id="30" xr3:uid="{3CAABC3D-1C46-47C3-9F0B-8BD8B5758C6F}" name="Fixed Assets" dataDxfId="80"/>
    <tableColumn id="31" xr3:uid="{249CAC39-1F1C-45B5-BFDB-FDAEE4EEA8C6}" name="Cash &amp; Investments" dataDxfId="79"/>
    <tableColumn id="32" xr3:uid="{A6C7FC77-10A4-46AB-B4A6-3FAD0D1EF799}" name="Accounts Receivable &amp; Other Current Assets" dataDxfId="78"/>
    <tableColumn id="33" xr3:uid="{6373D909-1D63-4188-838E-4F71B5A238F9}" name="TOTAL ASSETS" dataDxfId="77" dataCellStyle="Comma"/>
    <tableColumn id="34" xr3:uid="{4AB5BF13-D061-452F-88BC-7D4D9EE7E786}" name="TOTAL LIABILITIES" dataDxfId="76"/>
    <tableColumn id="35" xr3:uid="{5E2A058A-1F3F-484F-90A8-58E00EC17A13}" name="EQUITY" dataDxfId="75" dataCellStyle="Comma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ABBBA6-4752-4631-9C32-1C6041919CB6}" name="tblTeAkaPuaho" displayName="tblTeAkaPuaho" ref="A3:AJ21" totalsRowShown="0" headerRowDxfId="74" dataDxfId="73" totalsRowDxfId="72">
  <autoFilter ref="A3:AJ21" xr:uid="{BBCF1398-3B8B-41F7-A63F-88D169779AFE}"/>
  <tableColumns count="36">
    <tableColumn id="1" xr3:uid="{4E15A6A9-B7B3-46E1-87FC-C5BE91D6DC76}" name="Ref" dataDxfId="71" totalsRowDxfId="70">
      <calculatedColumnFormula>A3+1</calculatedColumnFormula>
    </tableColumn>
    <tableColumn id="2" xr3:uid="{BE5CB058-E614-4082-A64B-002695D41FD2}" name="Presbytery" dataDxfId="69" totalsRowDxfId="68"/>
    <tableColumn id="3" xr3:uid="{742FB895-9439-4F66-A217-FBC51377A181}" name="ID" dataDxfId="67" totalsRowDxfId="66"/>
    <tableColumn id="4" xr3:uid="{3B53E674-36EC-4EC4-B6DF-11583255EF9C}" name="Parish" dataDxfId="65" totalsRowDxfId="64"/>
    <tableColumn id="71" xr3:uid="{DC292C9C-965F-4791-85A2-C02131253A70}" name="Parish Status" dataDxfId="63" totalsRowDxfId="62"/>
    <tableColumn id="5" xr3:uid="{D99519A0-9CF5-496E-80EC-DB0D454B07B5}" name="2024 Statistics Returned (Y/N)" dataDxfId="61" totalsRowDxfId="60"/>
    <tableColumn id="6" xr3:uid="{CB68E15E-0987-4ACE-B26A-AD21EA33672B}" name="Offerings - Cash &amp; Envelopes" dataDxfId="59" totalsRowDxfId="58"/>
    <tableColumn id="7" xr3:uid="{96D454B7-CAAE-46B7-BF3D-85A004D2F9A5}" name="Charitable Appeals" dataDxfId="57" totalsRowDxfId="56"/>
    <tableColumn id="8" xr3:uid="{8208F7FF-AC31-4990-BD90-006478F201D3}" name="Funds Received for Mission" dataDxfId="55" totalsRowDxfId="54"/>
    <tableColumn id="9" xr3:uid="{DD3584BD-6520-4BCD-9B1F-7DA2613F4606}" name="Funds Received for Capital Works" dataDxfId="53" totalsRowDxfId="52"/>
    <tableColumn id="10" xr3:uid="{371372B1-94D5-43B3-8F70-B2855D7A9C4B}" name="Other Grants Received" dataDxfId="51" totalsRowDxfId="50"/>
    <tableColumn id="11" xr3:uid="{FC4A426A-8146-4321-8706-ACE41E5727D4}" name="Legacies &amp; Bequests" dataDxfId="49" totalsRowDxfId="48"/>
    <tableColumn id="12" xr3:uid="{02E0C1FE-5C65-41B9-91F8-D7E4B95BD976}" name="Realised Capital Gain on ppty Sales, Unrealised Cap Gain Investments" dataDxfId="47" totalsRowDxfId="46"/>
    <tableColumn id="13" xr3:uid="{77D63946-2ECB-46AB-94C6-DAD592919F71}" name="Property Income" dataDxfId="45" totalsRowDxfId="44"/>
    <tableColumn id="14" xr3:uid="{59661048-879B-4FC0-B93F-9F0D5D444E00}" name="Investment Income" dataDxfId="43" totalsRowDxfId="42"/>
    <tableColumn id="15" xr3:uid="{E2CEB140-AA4C-4643-85A9-6B221F2BECBD}" name="Income for Services &amp; Activities" dataDxfId="41" totalsRowDxfId="40"/>
    <tableColumn id="16" xr3:uid="{8152E92B-8A9A-4065-852B-D7BFCF383606}" name="Sundry Income" dataDxfId="39" totalsRowDxfId="38"/>
    <tableColumn id="17" xr3:uid="{29E1D1CC-6F53-4E20-A928-FB3457AB980C}" name="TOTAL RECEIPTS" dataDxfId="37" totalsRowDxfId="36"/>
    <tableColumn id="18" xr3:uid="{C2859B90-D885-46F0-9C80-A23883B53700}" name="Ministry Stipend &amp; Allowances" dataDxfId="35" totalsRowDxfId="34" dataCellStyle="Comma"/>
    <tableColumn id="19" xr3:uid="{ED5B639D-4CFB-4667-A9DE-6263B4445E94}" name="Ministers Housing Costs" dataDxfId="33" totalsRowDxfId="32" dataCellStyle="Comma"/>
    <tableColumn id="20" xr3:uid="{60CD3D50-BE67-44AA-8C5D-C03541A52469}" name="Other Ministry Costs" dataDxfId="31" totalsRowDxfId="30" dataCellStyle="Comma"/>
    <tableColumn id="21" xr3:uid="{812F69D4-82C9-4422-A4A3-316923CAAB43}" name="Other Staff Costs &amp; Expenses" dataDxfId="29" totalsRowDxfId="28" dataCellStyle="Comma"/>
    <tableColumn id="22" xr3:uid="{1B5B6D77-7AD7-41D1-99C3-61D6BA61BAD2}" name="Property Expenses" dataDxfId="27" totalsRowDxfId="26" dataCellStyle="Comma"/>
    <tableColumn id="23" xr3:uid="{6161F04D-FCD7-419B-9155-90AE93419487}" name="Admin &amp; Office Expenses" dataDxfId="25" totalsRowDxfId="24" dataCellStyle="Comma"/>
    <tableColumn id="24" xr3:uid="{FF66DE15-E343-44B4-B54D-BF8C2D038566}" name="Local Mission" dataDxfId="23" totalsRowDxfId="22" dataCellStyle="Comma"/>
    <tableColumn id="25" xr3:uid="{F6DC1A55-BB77-46C9-835A-2819A09DA7DB}" name="Overseas Mission" dataDxfId="21" totalsRowDxfId="20" dataCellStyle="Comma"/>
    <tableColumn id="26" xr3:uid="{F8991717-86DA-4E31-B6EB-E614EBAFC9A3}" name="Sundry Expenses" dataDxfId="19" totalsRowDxfId="18" dataCellStyle="Comma"/>
    <tableColumn id="27" xr3:uid="{0C7762B6-E9BE-4656-BC11-16D69AAA2B5C}" name="TOTAL EXPENSES" dataDxfId="17" totalsRowDxfId="16" dataCellStyle="Comma"/>
    <tableColumn id="28" xr3:uid="{06410B6D-6C86-453A-BFB0-050CDFA5EADC}" name="OPERATING SURPLUS/ (DEFICIT)" dataDxfId="15" totalsRowDxfId="14" dataCellStyle="Comma"/>
    <tableColumn id="29" xr3:uid="{A31BC902-A940-4DBE-8698-285138ABA993}" name="Land &amp; Buildings" dataDxfId="13" totalsRowDxfId="12"/>
    <tableColumn id="30" xr3:uid="{B09E0200-F433-4AB8-9B34-789D8B1BAEE8}" name="Fixed Assets" dataDxfId="11" totalsRowDxfId="10"/>
    <tableColumn id="31" xr3:uid="{4D0F2ADD-FAF7-46B9-A3DD-210D1A3F1F75}" name="Cash &amp; Investments" dataDxfId="9" totalsRowDxfId="8"/>
    <tableColumn id="32" xr3:uid="{A76CA175-9CC0-4618-BCC7-873002888A54}" name="Accounts Receivable &amp; Other Current Assets" dataDxfId="7" totalsRowDxfId="6"/>
    <tableColumn id="33" xr3:uid="{EE1D8CFB-CAAF-4F53-B625-20EDE09EB477}" name="TOTAL ASSETS" dataDxfId="5" totalsRowDxfId="4"/>
    <tableColumn id="34" xr3:uid="{3E805BA2-4D80-475A-9928-3058F5871280}" name="TOTAL LIABILITIES" dataDxfId="3" totalsRowDxfId="2"/>
    <tableColumn id="35" xr3:uid="{32F64F15-C17D-481D-B668-7F7877010723}" name="EQUITY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0D44-3646-457F-8FC6-69FCD4DBBB51}">
  <dimension ref="A1:N33"/>
  <sheetViews>
    <sheetView workbookViewId="0">
      <selection activeCell="I8" sqref="I8"/>
    </sheetView>
  </sheetViews>
  <sheetFormatPr defaultColWidth="9.42578125" defaultRowHeight="15" x14ac:dyDescent="0.25"/>
  <cols>
    <col min="1" max="16384" width="9.42578125" style="86"/>
  </cols>
  <sheetData>
    <row r="1" spans="1:14" ht="59.25" x14ac:dyDescent="0.7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59.25" x14ac:dyDescent="0.7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59.25" x14ac:dyDescent="0.75">
      <c r="A3" s="85"/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85"/>
    </row>
    <row r="4" spans="1:14" ht="59.25" x14ac:dyDescent="0.75">
      <c r="A4" s="8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85"/>
    </row>
    <row r="5" spans="1:14" ht="59.25" x14ac:dyDescent="0.75">
      <c r="A5" s="85"/>
      <c r="B5" s="117" t="s">
        <v>299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85"/>
    </row>
    <row r="6" spans="1:14" ht="59.25" x14ac:dyDescent="0.7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59.25" x14ac:dyDescent="0.7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59.25" x14ac:dyDescent="0.7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59.25" x14ac:dyDescent="0.7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59.25" x14ac:dyDescent="0.7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59.25" x14ac:dyDescent="0.7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59.25" x14ac:dyDescent="0.7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59.25" x14ac:dyDescent="0.7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59.25" x14ac:dyDescent="0.7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59.25" x14ac:dyDescent="0.7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59.25" x14ac:dyDescent="0.7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59.25" x14ac:dyDescent="0.7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59.25" x14ac:dyDescent="0.7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 ht="59.25" x14ac:dyDescent="0.7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59.25" x14ac:dyDescent="0.7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14" ht="59.25" x14ac:dyDescent="0.7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4" ht="59.25" x14ac:dyDescent="0.7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4" ht="59.25" x14ac:dyDescent="0.7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4" ht="59.25" x14ac:dyDescent="0.7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ht="59.25" x14ac:dyDescent="0.7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pans="1:14" ht="59.25" x14ac:dyDescent="0.7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4" ht="59.25" x14ac:dyDescent="0.7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ht="59.25" x14ac:dyDescent="0.7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59.25" x14ac:dyDescent="0.7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4" ht="59.25" x14ac:dyDescent="0.7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ht="59.25" x14ac:dyDescent="0.7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4" ht="59.25" x14ac:dyDescent="0.7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1:14" ht="59.25" x14ac:dyDescent="0.7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</sheetData>
  <mergeCells count="3">
    <mergeCell ref="B3:M3"/>
    <mergeCell ref="B4:M4"/>
    <mergeCell ref="B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FD99-11E7-4C2F-AB9C-1A25ECC7DA4F}">
  <sheetPr>
    <tabColor rgb="FFFF0000"/>
  </sheetPr>
  <dimension ref="A1:AI3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3" sqref="L3"/>
    </sheetView>
  </sheetViews>
  <sheetFormatPr defaultColWidth="12.42578125" defaultRowHeight="15" x14ac:dyDescent="0.25"/>
  <cols>
    <col min="2" max="2" width="19.42578125" customWidth="1"/>
    <col min="3" max="4" width="15.5703125" customWidth="1"/>
    <col min="5" max="5" width="19.5703125" customWidth="1"/>
    <col min="6" max="35" width="15.5703125" customWidth="1"/>
  </cols>
  <sheetData>
    <row r="1" spans="1:35" s="28" customFormat="1" ht="23.25" x14ac:dyDescent="0.35">
      <c r="A1" s="4" t="s">
        <v>300</v>
      </c>
      <c r="F1" s="118" t="s">
        <v>2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 t="s">
        <v>3</v>
      </c>
      <c r="S1" s="119"/>
      <c r="T1" s="119"/>
      <c r="U1" s="119"/>
      <c r="V1" s="119"/>
      <c r="W1" s="119"/>
      <c r="X1" s="119"/>
      <c r="Y1" s="119"/>
      <c r="Z1" s="119"/>
      <c r="AA1" s="119"/>
      <c r="AB1" s="29" t="s">
        <v>4</v>
      </c>
      <c r="AC1" s="118" t="s">
        <v>5</v>
      </c>
      <c r="AD1" s="118"/>
      <c r="AE1" s="118"/>
      <c r="AF1" s="118"/>
      <c r="AG1" s="118"/>
      <c r="AH1" s="118"/>
      <c r="AI1" s="118"/>
    </row>
    <row r="2" spans="1:35" ht="17.850000000000001" customHeight="1" x14ac:dyDescent="0.25">
      <c r="A2" s="54"/>
      <c r="B2" s="54"/>
      <c r="C2" s="54"/>
      <c r="D2" s="54"/>
      <c r="E2" s="55"/>
    </row>
    <row r="3" spans="1:35" s="58" customFormat="1" ht="62.1" customHeight="1" thickBot="1" x14ac:dyDescent="0.3">
      <c r="A3" s="56" t="s">
        <v>6</v>
      </c>
      <c r="B3" s="56" t="s">
        <v>7</v>
      </c>
      <c r="C3" s="56" t="s">
        <v>8</v>
      </c>
      <c r="D3" s="56" t="s">
        <v>9</v>
      </c>
      <c r="E3" s="57" t="s">
        <v>10</v>
      </c>
      <c r="F3" s="56" t="s">
        <v>11</v>
      </c>
      <c r="G3" s="56" t="s">
        <v>12</v>
      </c>
      <c r="H3" s="56" t="s">
        <v>13</v>
      </c>
      <c r="I3" s="56" t="s">
        <v>14</v>
      </c>
      <c r="J3" s="56" t="s">
        <v>15</v>
      </c>
      <c r="K3" s="56" t="s">
        <v>16</v>
      </c>
      <c r="L3" s="56" t="s">
        <v>318</v>
      </c>
      <c r="M3" s="56" t="s">
        <v>17</v>
      </c>
      <c r="N3" s="56" t="s">
        <v>18</v>
      </c>
      <c r="O3" s="56" t="s">
        <v>19</v>
      </c>
      <c r="P3" s="56" t="s">
        <v>20</v>
      </c>
      <c r="Q3" s="80" t="s">
        <v>21</v>
      </c>
      <c r="R3" s="56" t="s">
        <v>22</v>
      </c>
      <c r="S3" s="56" t="s">
        <v>23</v>
      </c>
      <c r="T3" s="56" t="s">
        <v>24</v>
      </c>
      <c r="U3" s="56" t="s">
        <v>25</v>
      </c>
      <c r="V3" s="56" t="s">
        <v>26</v>
      </c>
      <c r="W3" s="56" t="s">
        <v>27</v>
      </c>
      <c r="X3" s="56" t="s">
        <v>28</v>
      </c>
      <c r="Y3" s="56" t="s">
        <v>29</v>
      </c>
      <c r="Z3" s="56" t="s">
        <v>30</v>
      </c>
      <c r="AA3" s="81" t="s">
        <v>31</v>
      </c>
      <c r="AB3" s="82" t="s">
        <v>32</v>
      </c>
      <c r="AC3" s="56" t="s">
        <v>33</v>
      </c>
      <c r="AD3" s="56" t="s">
        <v>34</v>
      </c>
      <c r="AE3" s="56" t="s">
        <v>35</v>
      </c>
      <c r="AF3" s="56" t="s">
        <v>36</v>
      </c>
      <c r="AG3" s="83" t="s">
        <v>37</v>
      </c>
      <c r="AH3" s="56" t="s">
        <v>38</v>
      </c>
      <c r="AI3" s="83" t="s">
        <v>39</v>
      </c>
    </row>
    <row r="4" spans="1:35" ht="17.850000000000001" customHeight="1" x14ac:dyDescent="0.25">
      <c r="A4" s="63">
        <v>1</v>
      </c>
      <c r="B4" s="64" t="s">
        <v>40</v>
      </c>
      <c r="C4" s="65">
        <v>32</v>
      </c>
      <c r="D4" s="65">
        <f>Alpine!B42</f>
        <v>22</v>
      </c>
      <c r="E4" s="66">
        <f>D4/C4</f>
        <v>0.6875</v>
      </c>
      <c r="F4" s="67">
        <f>Alpine!G$33</f>
        <v>4397865</v>
      </c>
      <c r="G4" s="67">
        <f>Alpine!H$33</f>
        <v>84038</v>
      </c>
      <c r="H4" s="67">
        <f>Alpine!I$33</f>
        <v>226314</v>
      </c>
      <c r="I4" s="67">
        <f>Alpine!J$33</f>
        <v>1947011</v>
      </c>
      <c r="J4" s="67">
        <f>Alpine!K$33</f>
        <v>377319</v>
      </c>
      <c r="K4" s="67">
        <f>Alpine!L$33</f>
        <v>675907</v>
      </c>
      <c r="L4" s="67">
        <f>Alpine!M$33</f>
        <v>0</v>
      </c>
      <c r="M4" s="67">
        <f>Alpine!N$33</f>
        <v>1199306</v>
      </c>
      <c r="N4" s="67">
        <f>Alpine!O$33</f>
        <v>721298</v>
      </c>
      <c r="O4" s="67">
        <f>Alpine!P$33</f>
        <v>416370</v>
      </c>
      <c r="P4" s="67">
        <f>Alpine!Q$33</f>
        <v>49394</v>
      </c>
      <c r="Q4" s="59">
        <f>Alpine!R$33</f>
        <v>10094822</v>
      </c>
      <c r="R4" s="67">
        <f>Alpine!S$33</f>
        <v>1533288</v>
      </c>
      <c r="S4" s="67">
        <f>Alpine!T$33</f>
        <v>360508</v>
      </c>
      <c r="T4" s="67">
        <f>Alpine!U$33</f>
        <v>176446</v>
      </c>
      <c r="U4" s="67">
        <f>Alpine!V$33</f>
        <v>1360178</v>
      </c>
      <c r="V4" s="67">
        <f>Alpine!W$33</f>
        <v>1913793</v>
      </c>
      <c r="W4" s="67">
        <f>Alpine!X$33</f>
        <v>813387</v>
      </c>
      <c r="X4" s="67">
        <f>Alpine!Y$33</f>
        <v>500005</v>
      </c>
      <c r="Y4" s="67">
        <f>Alpine!Z$33</f>
        <v>133918</v>
      </c>
      <c r="Z4" s="67">
        <f>Alpine!AA$33</f>
        <v>632277</v>
      </c>
      <c r="AA4" s="61">
        <f>Alpine!AB$33</f>
        <v>7423800</v>
      </c>
      <c r="AB4" s="61">
        <f>Alpine!AC$33</f>
        <v>2671022</v>
      </c>
      <c r="AC4" s="67">
        <f>Alpine!AD$33</f>
        <v>93060853</v>
      </c>
      <c r="AD4" s="67">
        <f>Alpine!AE$33</f>
        <v>8624680</v>
      </c>
      <c r="AE4" s="67">
        <f>Alpine!AF$33</f>
        <v>18593770</v>
      </c>
      <c r="AF4" s="67">
        <f>Alpine!AG$33</f>
        <v>91569</v>
      </c>
      <c r="AG4" s="59">
        <f>Alpine!AH$33</f>
        <v>120370872</v>
      </c>
      <c r="AH4" s="67">
        <f>Alpine!AI$33</f>
        <v>8463535</v>
      </c>
      <c r="AI4" s="59">
        <f>Alpine!AJ$33</f>
        <v>111907337</v>
      </c>
    </row>
    <row r="5" spans="1:35" ht="17.850000000000001" customHeight="1" x14ac:dyDescent="0.25">
      <c r="A5" s="68">
        <f t="shared" ref="A5:A10" si="0">A4+1</f>
        <v>2</v>
      </c>
      <c r="B5" s="69" t="s">
        <v>41</v>
      </c>
      <c r="C5" s="70">
        <v>46</v>
      </c>
      <c r="D5" s="70">
        <f>Central!B58</f>
        <v>33</v>
      </c>
      <c r="E5" s="71">
        <f t="shared" ref="E5:E10" si="1">D5/C5</f>
        <v>0.71739130434782605</v>
      </c>
      <c r="F5" s="67">
        <f>Central!G$49</f>
        <v>4878126</v>
      </c>
      <c r="G5" s="67">
        <f>Central!H$49</f>
        <v>72835</v>
      </c>
      <c r="H5" s="67">
        <f>Central!I$49</f>
        <v>269567</v>
      </c>
      <c r="I5" s="67">
        <f>Central!J$49</f>
        <v>194602</v>
      </c>
      <c r="J5" s="67">
        <f>Central!K$49</f>
        <v>233311</v>
      </c>
      <c r="K5" s="67">
        <f>Central!L$49</f>
        <v>262572</v>
      </c>
      <c r="L5" s="67">
        <f>Central!M$49</f>
        <v>21459</v>
      </c>
      <c r="M5" s="67">
        <f>Central!N$49</f>
        <v>1759237</v>
      </c>
      <c r="N5" s="67">
        <f>Central!O$49</f>
        <v>1335442.23</v>
      </c>
      <c r="O5" s="67">
        <f>Central!P$49</f>
        <v>824968</v>
      </c>
      <c r="P5" s="67">
        <f>Central!Q$49</f>
        <v>946843</v>
      </c>
      <c r="Q5" s="59">
        <f>Central!R$49</f>
        <v>10798962.23</v>
      </c>
      <c r="R5" s="67">
        <f>Central!S$49</f>
        <v>1884747</v>
      </c>
      <c r="S5" s="67">
        <f>Central!T$49</f>
        <v>512003</v>
      </c>
      <c r="T5" s="67">
        <f>Central!U$49</f>
        <v>250032</v>
      </c>
      <c r="U5" s="67">
        <f>Central!V$49</f>
        <v>2218029</v>
      </c>
      <c r="V5" s="67">
        <f>Central!W$49</f>
        <v>2480284</v>
      </c>
      <c r="W5" s="67">
        <f>Central!X$49</f>
        <v>1304065</v>
      </c>
      <c r="X5" s="67">
        <f>Central!Y$49</f>
        <v>569198</v>
      </c>
      <c r="Y5" s="67">
        <f>Central!Z$49</f>
        <v>196618</v>
      </c>
      <c r="Z5" s="67">
        <f>Central!AA$49</f>
        <v>350224</v>
      </c>
      <c r="AA5" s="61">
        <f>Central!AB$49</f>
        <v>9765200</v>
      </c>
      <c r="AB5" s="61">
        <f>Central!AC$49</f>
        <v>1033762.23</v>
      </c>
      <c r="AC5" s="67">
        <f>Central!AD$49</f>
        <v>144211776</v>
      </c>
      <c r="AD5" s="67">
        <f>Central!AE$49</f>
        <v>4161227</v>
      </c>
      <c r="AE5" s="67">
        <f>Central!AF$49</f>
        <v>35608922</v>
      </c>
      <c r="AF5" s="67">
        <f>Central!AG$49</f>
        <v>247789</v>
      </c>
      <c r="AG5" s="59">
        <f>Central!AH$49</f>
        <v>184229714</v>
      </c>
      <c r="AH5" s="67">
        <f>Central!AI$49</f>
        <v>1116721</v>
      </c>
      <c r="AI5" s="59">
        <f>Central!AJ$49</f>
        <v>183112993</v>
      </c>
    </row>
    <row r="6" spans="1:35" ht="17.850000000000001" customHeight="1" x14ac:dyDescent="0.25">
      <c r="A6" s="68">
        <f t="shared" si="0"/>
        <v>3</v>
      </c>
      <c r="B6" s="69" t="s">
        <v>42</v>
      </c>
      <c r="C6" s="70">
        <v>26</v>
      </c>
      <c r="D6" s="70">
        <f>Kaimai!B38</f>
        <v>22</v>
      </c>
      <c r="E6" s="71">
        <f t="shared" si="1"/>
        <v>0.84615384615384615</v>
      </c>
      <c r="F6" s="67">
        <f>Kaimai!G$29</f>
        <v>3031429</v>
      </c>
      <c r="G6" s="67">
        <f>Kaimai!H$29</f>
        <v>284623</v>
      </c>
      <c r="H6" s="67">
        <f>Kaimai!I$29</f>
        <v>88341</v>
      </c>
      <c r="I6" s="67">
        <f>Kaimai!J$29</f>
        <v>235457</v>
      </c>
      <c r="J6" s="67">
        <f>Kaimai!K$29</f>
        <v>147939</v>
      </c>
      <c r="K6" s="67">
        <f>Kaimai!L$29</f>
        <v>75332</v>
      </c>
      <c r="L6" s="67">
        <f>Kaimai!M$29</f>
        <v>9876</v>
      </c>
      <c r="M6" s="67">
        <f>Kaimai!N$29</f>
        <v>1379971</v>
      </c>
      <c r="N6" s="67">
        <f>Kaimai!O$29</f>
        <v>230081</v>
      </c>
      <c r="O6" s="67">
        <f>Kaimai!P$29</f>
        <v>405552</v>
      </c>
      <c r="P6" s="67">
        <f>Kaimai!Q$29</f>
        <v>38839</v>
      </c>
      <c r="Q6" s="59">
        <f>Kaimai!R$29</f>
        <v>5927440</v>
      </c>
      <c r="R6" s="67">
        <f>Kaimai!S$29</f>
        <v>1219447</v>
      </c>
      <c r="S6" s="67">
        <f>Kaimai!T$29</f>
        <v>347010</v>
      </c>
      <c r="T6" s="67">
        <f>Kaimai!U$29</f>
        <v>400987</v>
      </c>
      <c r="U6" s="67">
        <f>Kaimai!V$29</f>
        <v>992996</v>
      </c>
      <c r="V6" s="67">
        <f>Kaimai!W$29</f>
        <v>1568827</v>
      </c>
      <c r="W6" s="67">
        <f>Kaimai!X$29</f>
        <v>774916</v>
      </c>
      <c r="X6" s="67">
        <f>Kaimai!Y$29</f>
        <v>258275</v>
      </c>
      <c r="Y6" s="67">
        <f>Kaimai!Z$29</f>
        <v>124002</v>
      </c>
      <c r="Z6" s="67">
        <f>Kaimai!AA$29</f>
        <v>139845</v>
      </c>
      <c r="AA6" s="61">
        <f>Kaimai!AB$29</f>
        <v>5826305</v>
      </c>
      <c r="AB6" s="61">
        <f>Kaimai!AC$29</f>
        <v>101135</v>
      </c>
      <c r="AC6" s="67">
        <f>Kaimai!AD$29</f>
        <v>96117973</v>
      </c>
      <c r="AD6" s="67">
        <f>Kaimai!AE$29</f>
        <v>6539861</v>
      </c>
      <c r="AE6" s="67">
        <f>Kaimai!AF$29</f>
        <v>18377112</v>
      </c>
      <c r="AF6" s="67">
        <f>Kaimai!AG$29</f>
        <v>126861</v>
      </c>
      <c r="AG6" s="59">
        <f>Kaimai!AH$29</f>
        <v>121161807</v>
      </c>
      <c r="AH6" s="67">
        <f>Kaimai!AI$29</f>
        <v>1364067</v>
      </c>
      <c r="AI6" s="59">
        <f>Kaimai!AJ$29</f>
        <v>119797740</v>
      </c>
    </row>
    <row r="7" spans="1:35" ht="17.850000000000001" customHeight="1" x14ac:dyDescent="0.25">
      <c r="A7" s="68">
        <f t="shared" si="0"/>
        <v>4</v>
      </c>
      <c r="B7" s="69" t="s">
        <v>43</v>
      </c>
      <c r="C7" s="70">
        <v>64</v>
      </c>
      <c r="D7" s="70">
        <f>Northern!B70</f>
        <v>37</v>
      </c>
      <c r="E7" s="71">
        <f t="shared" si="1"/>
        <v>0.578125</v>
      </c>
      <c r="F7" s="67">
        <f>Northern!G$62</f>
        <v>9141678.7300000004</v>
      </c>
      <c r="G7" s="67">
        <f>Northern!H$62</f>
        <v>179805</v>
      </c>
      <c r="H7" s="67">
        <f>Northern!I$62</f>
        <v>547484.46</v>
      </c>
      <c r="I7" s="67">
        <f>Northern!J$62</f>
        <v>1841923</v>
      </c>
      <c r="J7" s="67">
        <f>Northern!K$62</f>
        <v>1324114</v>
      </c>
      <c r="K7" s="67">
        <f>Northern!L$62</f>
        <v>17587</v>
      </c>
      <c r="L7" s="67">
        <f>Northern!M$62</f>
        <v>5554189</v>
      </c>
      <c r="M7" s="67">
        <f>Northern!N$62</f>
        <v>3305234</v>
      </c>
      <c r="N7" s="67">
        <f>Northern!O$62</f>
        <v>1008176</v>
      </c>
      <c r="O7" s="67">
        <f>Northern!P$62</f>
        <v>1600749</v>
      </c>
      <c r="P7" s="67">
        <f>Northern!Q$62</f>
        <v>1927679</v>
      </c>
      <c r="Q7" s="59">
        <f>Northern!R$62</f>
        <v>26448619.190000001</v>
      </c>
      <c r="R7" s="67">
        <f>Northern!S$62</f>
        <v>4188896</v>
      </c>
      <c r="S7" s="67">
        <f>Northern!T$62</f>
        <v>734000</v>
      </c>
      <c r="T7" s="67">
        <f>Northern!U$62</f>
        <v>622256</v>
      </c>
      <c r="U7" s="67">
        <f>Northern!V$62</f>
        <v>2305644</v>
      </c>
      <c r="V7" s="67">
        <f>Northern!W$62</f>
        <v>6018534</v>
      </c>
      <c r="W7" s="67">
        <f>Northern!X$62</f>
        <v>2133243</v>
      </c>
      <c r="X7" s="67">
        <f>Northern!Y$62</f>
        <v>513143</v>
      </c>
      <c r="Y7" s="67">
        <f>Northern!Z$62</f>
        <v>413974</v>
      </c>
      <c r="Z7" s="67">
        <f>Northern!AA$62</f>
        <v>2121782</v>
      </c>
      <c r="AA7" s="61">
        <f>Northern!AB$62</f>
        <v>19051472</v>
      </c>
      <c r="AB7" s="61">
        <f>Northern!AC$62</f>
        <v>7397147.1899999995</v>
      </c>
      <c r="AC7" s="67">
        <f>Northern!AD$62</f>
        <v>280231843</v>
      </c>
      <c r="AD7" s="67">
        <f>Northern!AE$62</f>
        <v>9981964</v>
      </c>
      <c r="AE7" s="67">
        <f>Northern!AF$62</f>
        <v>27769104</v>
      </c>
      <c r="AF7" s="67">
        <f>Northern!AG$62</f>
        <v>793817</v>
      </c>
      <c r="AG7" s="59">
        <f>Northern!AH$62</f>
        <v>318776728</v>
      </c>
      <c r="AH7" s="67">
        <f>Northern!AI$62</f>
        <v>11481711</v>
      </c>
      <c r="AI7" s="59">
        <f>Northern!AJ$62</f>
        <v>307295017</v>
      </c>
    </row>
    <row r="8" spans="1:35" ht="17.850000000000001" customHeight="1" x14ac:dyDescent="0.25">
      <c r="A8" s="68">
        <f t="shared" si="0"/>
        <v>5</v>
      </c>
      <c r="B8" s="69" t="s">
        <v>44</v>
      </c>
      <c r="C8" s="70">
        <v>14</v>
      </c>
      <c r="D8" s="70">
        <f>Pacific!B24</f>
        <v>6</v>
      </c>
      <c r="E8" s="71">
        <f t="shared" si="1"/>
        <v>0.42857142857142855</v>
      </c>
      <c r="F8" s="67">
        <f>Pacific!G$18</f>
        <v>1721992</v>
      </c>
      <c r="G8" s="67">
        <f>Pacific!H$18</f>
        <v>9310</v>
      </c>
      <c r="H8" s="67">
        <f>Pacific!I$18</f>
        <v>217694</v>
      </c>
      <c r="I8" s="67">
        <f>Pacific!J$18</f>
        <v>0</v>
      </c>
      <c r="J8" s="67">
        <f>Pacific!K$18</f>
        <v>153425</v>
      </c>
      <c r="K8" s="67">
        <f>Pacific!L$18</f>
        <v>50980</v>
      </c>
      <c r="L8" s="67">
        <f>Pacific!M$18</f>
        <v>0</v>
      </c>
      <c r="M8" s="67">
        <f>Pacific!N$18</f>
        <v>147925</v>
      </c>
      <c r="N8" s="67">
        <f>Pacific!O$18</f>
        <v>121658</v>
      </c>
      <c r="O8" s="67">
        <f>Pacific!P$18</f>
        <v>85908</v>
      </c>
      <c r="P8" s="67">
        <f>Pacific!Q$18</f>
        <v>35730</v>
      </c>
      <c r="Q8" s="59">
        <f>Pacific!R$18</f>
        <v>2544622</v>
      </c>
      <c r="R8" s="67">
        <f>Pacific!S$18</f>
        <v>572154</v>
      </c>
      <c r="S8" s="67">
        <f>Pacific!T$18</f>
        <v>147797</v>
      </c>
      <c r="T8" s="67">
        <f>Pacific!U$18</f>
        <v>220394</v>
      </c>
      <c r="U8" s="67">
        <f>Pacific!V$18</f>
        <v>50306</v>
      </c>
      <c r="V8" s="67">
        <f>Pacific!W$18</f>
        <v>1037972</v>
      </c>
      <c r="W8" s="67">
        <f>Pacific!X$18</f>
        <v>247871</v>
      </c>
      <c r="X8" s="67">
        <f>Pacific!Y$18</f>
        <v>242963</v>
      </c>
      <c r="Y8" s="67">
        <f>Pacific!Z$18</f>
        <v>0</v>
      </c>
      <c r="Z8" s="67">
        <f>Pacific!AA$18</f>
        <v>189695</v>
      </c>
      <c r="AA8" s="61">
        <f>Pacific!AB$18</f>
        <v>2709152</v>
      </c>
      <c r="AB8" s="62">
        <f>Pacific!AC$18</f>
        <v>-164530</v>
      </c>
      <c r="AC8" s="67">
        <f>Pacific!AD$18</f>
        <v>43391809</v>
      </c>
      <c r="AD8" s="67">
        <f>Pacific!AE$18</f>
        <v>2783813</v>
      </c>
      <c r="AE8" s="67">
        <f>Pacific!AF$18</f>
        <v>7055328</v>
      </c>
      <c r="AF8" s="67">
        <f>Pacific!AG$18</f>
        <v>141567</v>
      </c>
      <c r="AG8" s="59">
        <f>Pacific!AH$18</f>
        <v>53372517</v>
      </c>
      <c r="AH8" s="67">
        <f>Pacific!AI$18</f>
        <v>868572.27</v>
      </c>
      <c r="AI8" s="59">
        <f>Pacific!AJ$18</f>
        <v>52503944.730000004</v>
      </c>
    </row>
    <row r="9" spans="1:35" ht="17.850000000000001" customHeight="1" x14ac:dyDescent="0.25">
      <c r="A9" s="68">
        <f t="shared" si="0"/>
        <v>6</v>
      </c>
      <c r="B9" s="69" t="s">
        <v>45</v>
      </c>
      <c r="C9" s="70">
        <v>62</v>
      </c>
      <c r="D9" s="70">
        <f>Southern!B67</f>
        <v>45</v>
      </c>
      <c r="E9" s="71">
        <f t="shared" si="1"/>
        <v>0.72580645161290325</v>
      </c>
      <c r="F9" s="67">
        <f>Southern!G$60</f>
        <v>5369541.5999999996</v>
      </c>
      <c r="G9" s="67">
        <f>Southern!H$60</f>
        <v>21833</v>
      </c>
      <c r="H9" s="67">
        <f>Southern!I$60</f>
        <v>333633</v>
      </c>
      <c r="I9" s="67">
        <f>Southern!J$60</f>
        <v>501586</v>
      </c>
      <c r="J9" s="67">
        <f>Southern!K$60</f>
        <v>629234</v>
      </c>
      <c r="K9" s="67">
        <f>Southern!L$60</f>
        <v>210071</v>
      </c>
      <c r="L9" s="67">
        <f>Southern!M$60</f>
        <v>235246</v>
      </c>
      <c r="M9" s="67">
        <f>Southern!N$60</f>
        <v>1377832.35</v>
      </c>
      <c r="N9" s="67">
        <f>Southern!O$60</f>
        <v>1187181</v>
      </c>
      <c r="O9" s="67">
        <f>Southern!P$60</f>
        <v>424536</v>
      </c>
      <c r="P9" s="67">
        <f>Southern!Q$60</f>
        <v>111588</v>
      </c>
      <c r="Q9" s="59">
        <f>Southern!R$60</f>
        <v>10402281.949999999</v>
      </c>
      <c r="R9" s="67">
        <f>Southern!S$60</f>
        <v>2645567</v>
      </c>
      <c r="S9" s="67">
        <f>Southern!T$60</f>
        <v>487223</v>
      </c>
      <c r="T9" s="67">
        <f>Southern!U$60</f>
        <v>359358</v>
      </c>
      <c r="U9" s="67">
        <f>Southern!V$60</f>
        <v>1606134</v>
      </c>
      <c r="V9" s="67">
        <f>Southern!W$60</f>
        <v>2210034</v>
      </c>
      <c r="W9" s="67">
        <f>Southern!X$60</f>
        <v>1406026</v>
      </c>
      <c r="X9" s="67">
        <f>Southern!Y$60</f>
        <v>373099</v>
      </c>
      <c r="Y9" s="67">
        <f>Southern!Z$60</f>
        <v>173034</v>
      </c>
      <c r="Z9" s="67">
        <f>Southern!AA$60</f>
        <v>264008</v>
      </c>
      <c r="AA9" s="61">
        <f>Southern!AB$60</f>
        <v>9524483</v>
      </c>
      <c r="AB9" s="61">
        <f>Southern!AC$60</f>
        <v>877798.95</v>
      </c>
      <c r="AC9" s="67">
        <f>Southern!AD$60</f>
        <v>114877563</v>
      </c>
      <c r="AD9" s="67">
        <f>Southern!AE$60</f>
        <v>8382924</v>
      </c>
      <c r="AE9" s="67">
        <f>Southern!AF$60</f>
        <v>21250297</v>
      </c>
      <c r="AF9" s="67">
        <f>Southern!AG$60</f>
        <v>399368</v>
      </c>
      <c r="AG9" s="59">
        <f>Southern!AH$60</f>
        <v>144910152</v>
      </c>
      <c r="AH9" s="67">
        <f>Southern!AI$60</f>
        <v>3264679</v>
      </c>
      <c r="AI9" s="59">
        <f>Southern!AJ$60</f>
        <v>141645473</v>
      </c>
    </row>
    <row r="10" spans="1:35" ht="17.850000000000001" customHeight="1" x14ac:dyDescent="0.25">
      <c r="A10" s="72">
        <f t="shared" si="0"/>
        <v>7</v>
      </c>
      <c r="B10" s="73" t="s">
        <v>46</v>
      </c>
      <c r="C10" s="74">
        <v>15</v>
      </c>
      <c r="D10" s="74">
        <f>'Te Aka Puaho'!B26</f>
        <v>0</v>
      </c>
      <c r="E10" s="75">
        <f t="shared" si="1"/>
        <v>0</v>
      </c>
      <c r="F10" s="67">
        <f>'Te Aka Puaho'!G$19</f>
        <v>5187</v>
      </c>
      <c r="G10" s="67">
        <f>'Te Aka Puaho'!H$19</f>
        <v>0</v>
      </c>
      <c r="H10" s="67">
        <f>'Te Aka Puaho'!I$19</f>
        <v>0</v>
      </c>
      <c r="I10" s="67">
        <f>'Te Aka Puaho'!J$19</f>
        <v>0</v>
      </c>
      <c r="J10" s="67">
        <f>'Te Aka Puaho'!K$19</f>
        <v>0</v>
      </c>
      <c r="K10" s="67">
        <f>'Te Aka Puaho'!L$19</f>
        <v>0</v>
      </c>
      <c r="L10" s="67">
        <f>'Te Aka Puaho'!M$19</f>
        <v>0</v>
      </c>
      <c r="M10" s="67">
        <f>'Te Aka Puaho'!N$19</f>
        <v>1733</v>
      </c>
      <c r="N10" s="67">
        <f>'Te Aka Puaho'!O$19</f>
        <v>0</v>
      </c>
      <c r="O10" s="67">
        <f>'Te Aka Puaho'!P$19</f>
        <v>0</v>
      </c>
      <c r="P10" s="67">
        <f>'Te Aka Puaho'!Q$19</f>
        <v>0</v>
      </c>
      <c r="Q10" s="59">
        <f>'Te Aka Puaho'!R$19</f>
        <v>6920</v>
      </c>
      <c r="R10" s="67">
        <f>'Te Aka Puaho'!S$19</f>
        <v>4326</v>
      </c>
      <c r="S10" s="67">
        <f>'Te Aka Puaho'!T$19</f>
        <v>0</v>
      </c>
      <c r="T10" s="67">
        <f>'Te Aka Puaho'!U$19</f>
        <v>0</v>
      </c>
      <c r="U10" s="67">
        <f>'Te Aka Puaho'!V$19</f>
        <v>0</v>
      </c>
      <c r="V10" s="67">
        <f>'Te Aka Puaho'!W$19</f>
        <v>4118</v>
      </c>
      <c r="W10" s="67">
        <f>'Te Aka Puaho'!X$19</f>
        <v>226</v>
      </c>
      <c r="X10" s="67">
        <f>'Te Aka Puaho'!Y$19</f>
        <v>0</v>
      </c>
      <c r="Y10" s="67">
        <f>'Te Aka Puaho'!Z$19</f>
        <v>0</v>
      </c>
      <c r="Z10" s="67">
        <f>'Te Aka Puaho'!AA$19</f>
        <v>0</v>
      </c>
      <c r="AA10" s="61">
        <f>'Te Aka Puaho'!AB$19</f>
        <v>8670</v>
      </c>
      <c r="AB10" s="62">
        <f>'Te Aka Puaho'!AC$19</f>
        <v>-1750</v>
      </c>
      <c r="AC10" s="67">
        <f>'Te Aka Puaho'!AD$19</f>
        <v>112000</v>
      </c>
      <c r="AD10" s="67">
        <f>'Te Aka Puaho'!AE$19</f>
        <v>0</v>
      </c>
      <c r="AE10" s="67">
        <f>'Te Aka Puaho'!AF$19</f>
        <v>32864</v>
      </c>
      <c r="AF10" s="67">
        <f>'Te Aka Puaho'!AG$19</f>
        <v>0</v>
      </c>
      <c r="AG10" s="59">
        <f>'Te Aka Puaho'!AH$19</f>
        <v>144864</v>
      </c>
      <c r="AH10" s="67">
        <f>'Te Aka Puaho'!AI$19</f>
        <v>0</v>
      </c>
      <c r="AI10" s="59">
        <f>'Te Aka Puaho'!AJ$19</f>
        <v>0</v>
      </c>
    </row>
    <row r="11" spans="1:35" s="40" customFormat="1" ht="15.75" x14ac:dyDescent="0.25">
      <c r="A11" s="76"/>
      <c r="B11" s="78" t="s">
        <v>301</v>
      </c>
      <c r="C11" s="84">
        <f>SUM(C4:C10)</f>
        <v>259</v>
      </c>
      <c r="D11" s="84">
        <f>SUM(D4:D10)</f>
        <v>165</v>
      </c>
      <c r="E11" s="77"/>
      <c r="F11" s="79">
        <f>SUM(F4:F10)</f>
        <v>28545819.329999998</v>
      </c>
      <c r="G11" s="79">
        <f t="shared" ref="G11:P11" si="2">SUM(G4:G10)</f>
        <v>652444</v>
      </c>
      <c r="H11" s="79">
        <f t="shared" si="2"/>
        <v>1683033.46</v>
      </c>
      <c r="I11" s="79">
        <f t="shared" si="2"/>
        <v>4720579</v>
      </c>
      <c r="J11" s="79">
        <f t="shared" si="2"/>
        <v>2865342</v>
      </c>
      <c r="K11" s="79">
        <f t="shared" si="2"/>
        <v>1292449</v>
      </c>
      <c r="L11" s="79">
        <f t="shared" si="2"/>
        <v>5820770</v>
      </c>
      <c r="M11" s="79">
        <f t="shared" si="2"/>
        <v>9171238.3499999996</v>
      </c>
      <c r="N11" s="79">
        <f t="shared" si="2"/>
        <v>4603836.2300000004</v>
      </c>
      <c r="O11" s="79">
        <f t="shared" si="2"/>
        <v>3758083</v>
      </c>
      <c r="P11" s="79">
        <f t="shared" si="2"/>
        <v>3110073</v>
      </c>
      <c r="Q11" s="53">
        <f>SUM(Q4:Q10)</f>
        <v>66223667.370000005</v>
      </c>
      <c r="R11" s="79">
        <f>SUM(R4:R10)</f>
        <v>12048425</v>
      </c>
      <c r="S11" s="79">
        <f t="shared" ref="S11:Z11" si="3">SUM(S4:S10)</f>
        <v>2588541</v>
      </c>
      <c r="T11" s="79">
        <f t="shared" si="3"/>
        <v>2029473</v>
      </c>
      <c r="U11" s="79">
        <f t="shared" si="3"/>
        <v>8533287</v>
      </c>
      <c r="V11" s="79">
        <f t="shared" si="3"/>
        <v>15233562</v>
      </c>
      <c r="W11" s="79">
        <f t="shared" si="3"/>
        <v>6679734</v>
      </c>
      <c r="X11" s="79">
        <f t="shared" si="3"/>
        <v>2456683</v>
      </c>
      <c r="Y11" s="79">
        <f t="shared" si="3"/>
        <v>1041546</v>
      </c>
      <c r="Z11" s="79">
        <f t="shared" si="3"/>
        <v>3697831</v>
      </c>
      <c r="AA11" s="60">
        <f>SUM(AA4:AA10)</f>
        <v>54309082</v>
      </c>
      <c r="AB11" s="60">
        <f>SUM(AB4:AB10)</f>
        <v>11914585.369999999</v>
      </c>
      <c r="AC11" s="79">
        <f>SUM(AC4:AC10)</f>
        <v>772003817</v>
      </c>
      <c r="AD11" s="79">
        <f t="shared" ref="AD11:AF11" si="4">SUM(AD4:AD10)</f>
        <v>40474469</v>
      </c>
      <c r="AE11" s="79">
        <f t="shared" si="4"/>
        <v>128687397</v>
      </c>
      <c r="AF11" s="79">
        <f t="shared" si="4"/>
        <v>1800971</v>
      </c>
      <c r="AG11" s="53">
        <f>SUM(AG4:AG10)</f>
        <v>942966654</v>
      </c>
      <c r="AH11" s="79">
        <f>SUM(AH4:AH10)</f>
        <v>26559285.27</v>
      </c>
      <c r="AI11" s="53">
        <f>SUM(AI4:AI10)</f>
        <v>916262504.73000002</v>
      </c>
    </row>
    <row r="12" spans="1:35" s="40" customFormat="1" ht="15.75" x14ac:dyDescent="0.25">
      <c r="A12" s="76"/>
      <c r="B12" s="78" t="s">
        <v>295</v>
      </c>
      <c r="C12" s="77"/>
      <c r="D12" s="77"/>
      <c r="E12" s="77"/>
      <c r="F12" s="79">
        <v>28201183.490000002</v>
      </c>
      <c r="G12" s="79">
        <v>537989</v>
      </c>
      <c r="H12" s="79">
        <v>2062261.46</v>
      </c>
      <c r="I12" s="79">
        <v>5083618.38</v>
      </c>
      <c r="J12" s="79">
        <v>3522153</v>
      </c>
      <c r="K12" s="79">
        <v>1712689</v>
      </c>
      <c r="L12" s="79">
        <v>5568225</v>
      </c>
      <c r="M12" s="79">
        <v>8627191.2800000012</v>
      </c>
      <c r="N12" s="79">
        <v>3539065.3200000003</v>
      </c>
      <c r="O12" s="79">
        <v>2351818.39</v>
      </c>
      <c r="P12" s="79">
        <v>4603682.43</v>
      </c>
      <c r="Q12" s="53">
        <v>65809876.75</v>
      </c>
      <c r="R12" s="79">
        <v>12800941.99</v>
      </c>
      <c r="S12" s="79">
        <v>2493572</v>
      </c>
      <c r="T12" s="79">
        <v>1918182</v>
      </c>
      <c r="U12" s="79">
        <v>7637750.7800000003</v>
      </c>
      <c r="V12" s="79">
        <v>13081020.060000001</v>
      </c>
      <c r="W12" s="79">
        <v>6454214.9100000001</v>
      </c>
      <c r="X12" s="79">
        <v>2751765.67</v>
      </c>
      <c r="Y12" s="79">
        <v>1081220</v>
      </c>
      <c r="Z12" s="79">
        <v>3583462</v>
      </c>
      <c r="AA12" s="60">
        <v>51802129.409999996</v>
      </c>
      <c r="AB12" s="60">
        <v>14007747.34</v>
      </c>
      <c r="AC12" s="79">
        <v>731248793</v>
      </c>
      <c r="AD12" s="79">
        <v>43484613</v>
      </c>
      <c r="AE12" s="79">
        <v>137101242</v>
      </c>
      <c r="AF12" s="79">
        <v>3646133</v>
      </c>
      <c r="AG12" s="53">
        <v>915480781</v>
      </c>
      <c r="AH12" s="79">
        <v>25938865</v>
      </c>
      <c r="AI12" s="53">
        <v>889541916</v>
      </c>
    </row>
    <row r="13" spans="1:35" s="40" customFormat="1" ht="15.75" x14ac:dyDescent="0.25">
      <c r="A13" s="76"/>
      <c r="B13" s="78" t="s">
        <v>302</v>
      </c>
      <c r="C13" s="77"/>
      <c r="D13" s="77"/>
      <c r="E13" s="77"/>
      <c r="F13" s="87">
        <f>F11/F12</f>
        <v>1.0122206162064866</v>
      </c>
      <c r="G13" s="87">
        <f t="shared" ref="G13:AI13" si="5">G11/G12</f>
        <v>1.212745985512715</v>
      </c>
      <c r="H13" s="87">
        <f t="shared" si="5"/>
        <v>0.81611061092127479</v>
      </c>
      <c r="I13" s="87">
        <f t="shared" si="5"/>
        <v>0.92858642154803128</v>
      </c>
      <c r="J13" s="87">
        <f t="shared" si="5"/>
        <v>0.8135200259613935</v>
      </c>
      <c r="K13" s="87">
        <f t="shared" si="5"/>
        <v>0.75463145965204426</v>
      </c>
      <c r="L13" s="87">
        <f t="shared" si="5"/>
        <v>1.0453546686780797</v>
      </c>
      <c r="M13" s="87">
        <f t="shared" si="5"/>
        <v>1.0630618995618233</v>
      </c>
      <c r="N13" s="87">
        <f t="shared" si="5"/>
        <v>1.3008621807522898</v>
      </c>
      <c r="O13" s="87">
        <f t="shared" si="5"/>
        <v>1.5979477905179573</v>
      </c>
      <c r="P13" s="87">
        <f t="shared" si="5"/>
        <v>0.67556201959829798</v>
      </c>
      <c r="Q13" s="88">
        <f t="shared" si="5"/>
        <v>1.0062876674510715</v>
      </c>
      <c r="R13" s="87">
        <f t="shared" si="5"/>
        <v>0.94121393639719164</v>
      </c>
      <c r="S13" s="87">
        <f t="shared" si="5"/>
        <v>1.0380855255031738</v>
      </c>
      <c r="T13" s="87">
        <f t="shared" si="5"/>
        <v>1.0580189992399054</v>
      </c>
      <c r="U13" s="87">
        <f t="shared" si="5"/>
        <v>1.1172513015670824</v>
      </c>
      <c r="V13" s="87">
        <f t="shared" si="5"/>
        <v>1.1645545936117156</v>
      </c>
      <c r="W13" s="87">
        <f t="shared" si="5"/>
        <v>1.0349413667107035</v>
      </c>
      <c r="X13" s="87">
        <f t="shared" si="5"/>
        <v>0.89276606172646966</v>
      </c>
      <c r="Y13" s="87">
        <f t="shared" si="5"/>
        <v>0.9633062651449289</v>
      </c>
      <c r="Z13" s="87">
        <f t="shared" si="5"/>
        <v>1.0319157842332358</v>
      </c>
      <c r="AA13" s="89">
        <f t="shared" si="5"/>
        <v>1.0483947787195802</v>
      </c>
      <c r="AB13" s="89">
        <f t="shared" si="5"/>
        <v>0.85057112188032935</v>
      </c>
      <c r="AC13" s="87">
        <f t="shared" si="5"/>
        <v>1.0557334581473969</v>
      </c>
      <c r="AD13" s="87">
        <f t="shared" si="5"/>
        <v>0.93077680144008645</v>
      </c>
      <c r="AE13" s="87">
        <f t="shared" si="5"/>
        <v>0.93863042466092317</v>
      </c>
      <c r="AF13" s="87">
        <f t="shared" si="5"/>
        <v>0.49394001809588406</v>
      </c>
      <c r="AG13" s="88">
        <f t="shared" si="5"/>
        <v>1.0300234298419422</v>
      </c>
      <c r="AH13" s="87">
        <f t="shared" si="5"/>
        <v>1.0239185588883708</v>
      </c>
      <c r="AI13" s="88">
        <f t="shared" si="5"/>
        <v>1.0300385943027333</v>
      </c>
    </row>
    <row r="14" spans="1:35" s="27" customFormat="1" ht="17.850000000000001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7.850000000000001" customHeight="1" x14ac:dyDescent="0.25"/>
    <row r="16" spans="1:35" ht="17.850000000000001" customHeight="1" x14ac:dyDescent="0.25"/>
    <row r="17" ht="17.850000000000001" customHeight="1" x14ac:dyDescent="0.25"/>
    <row r="18" ht="17.850000000000001" customHeight="1" x14ac:dyDescent="0.25"/>
    <row r="19" ht="17.850000000000001" customHeight="1" x14ac:dyDescent="0.25"/>
    <row r="20" ht="17.850000000000001" customHeight="1" x14ac:dyDescent="0.25"/>
    <row r="21" ht="17.850000000000001" customHeight="1" x14ac:dyDescent="0.25"/>
    <row r="22" ht="17.850000000000001" customHeight="1" x14ac:dyDescent="0.25"/>
    <row r="23" ht="17.850000000000001" customHeight="1" x14ac:dyDescent="0.25"/>
    <row r="24" ht="17.850000000000001" customHeight="1" x14ac:dyDescent="0.25"/>
    <row r="25" ht="17.850000000000001" customHeight="1" x14ac:dyDescent="0.25"/>
    <row r="26" ht="17.850000000000001" customHeight="1" x14ac:dyDescent="0.25"/>
    <row r="27" ht="17.850000000000001" customHeight="1" x14ac:dyDescent="0.25"/>
    <row r="28" ht="17.850000000000001" customHeight="1" x14ac:dyDescent="0.25"/>
    <row r="29" ht="17.850000000000001" customHeight="1" x14ac:dyDescent="0.25"/>
    <row r="30" ht="17.850000000000001" customHeight="1" x14ac:dyDescent="0.25"/>
    <row r="31" ht="17.850000000000001" customHeight="1" x14ac:dyDescent="0.25"/>
    <row r="32" ht="17.850000000000001" customHeight="1" x14ac:dyDescent="0.25"/>
    <row r="33" spans="1:35" ht="17.850000000000001" customHeight="1" x14ac:dyDescent="0.25"/>
    <row r="34" spans="1:35" ht="17.850000000000001" customHeight="1" x14ac:dyDescent="0.25"/>
    <row r="35" spans="1:35" ht="17.850000000000001" customHeight="1" x14ac:dyDescent="0.25"/>
    <row r="36" spans="1:35" ht="17.850000000000001" customHeight="1" x14ac:dyDescent="0.25"/>
    <row r="37" spans="1:35" ht="17.850000000000001" customHeight="1" x14ac:dyDescent="0.25"/>
    <row r="38" spans="1:35" ht="17.850000000000001" customHeight="1" x14ac:dyDescent="0.25"/>
    <row r="39" spans="1:35" s="19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</sheetData>
  <mergeCells count="3">
    <mergeCell ref="F1:Q1"/>
    <mergeCell ref="R1:AA1"/>
    <mergeCell ref="AC1:A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D847-EAC0-48A6-BE02-3E19CC401E25}">
  <sheetPr>
    <tabColor rgb="FFFF0000"/>
  </sheetPr>
  <dimension ref="A1:AK4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29" sqref="E29"/>
    </sheetView>
  </sheetViews>
  <sheetFormatPr defaultColWidth="12.42578125" defaultRowHeight="15" x14ac:dyDescent="0.25"/>
  <cols>
    <col min="2" max="2" width="13.5703125" customWidth="1"/>
    <col min="4" max="4" width="54.42578125" bestFit="1" customWidth="1"/>
    <col min="5" max="5" width="16.7109375" customWidth="1"/>
    <col min="6" max="6" width="19.85546875" customWidth="1"/>
    <col min="7" max="36" width="15.5703125" customWidth="1"/>
  </cols>
  <sheetData>
    <row r="1" spans="1:37" s="28" customFormat="1" ht="23.25" x14ac:dyDescent="0.35">
      <c r="A1" s="4" t="s">
        <v>303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7" ht="17.850000000000001" customHeight="1" x14ac:dyDescent="0.25"/>
    <row r="3" spans="1:37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  <c r="AK3" t="s">
        <v>298</v>
      </c>
    </row>
    <row r="4" spans="1:37" ht="17.850000000000001" customHeight="1" x14ac:dyDescent="0.25">
      <c r="A4" s="5">
        <v>1</v>
      </c>
      <c r="B4" s="5" t="s">
        <v>40</v>
      </c>
      <c r="C4" s="5">
        <v>9659</v>
      </c>
      <c r="D4" s="6" t="s">
        <v>50</v>
      </c>
      <c r="E4" s="6"/>
      <c r="F4" s="11" t="s">
        <v>312</v>
      </c>
      <c r="G4" s="3">
        <v>18149</v>
      </c>
      <c r="H4" s="3"/>
      <c r="I4" s="3"/>
      <c r="J4" s="12"/>
      <c r="K4" s="12"/>
      <c r="L4" s="12">
        <v>12823</v>
      </c>
      <c r="M4" s="12"/>
      <c r="N4" s="12">
        <v>31509</v>
      </c>
      <c r="O4" s="12">
        <v>17805</v>
      </c>
      <c r="P4" s="12"/>
      <c r="Q4" s="12"/>
      <c r="R4" s="30">
        <f t="shared" ref="R4:R32" si="0">SUM(G4:Q4)</f>
        <v>80286</v>
      </c>
      <c r="S4" s="12"/>
      <c r="T4" s="12">
        <v>0</v>
      </c>
      <c r="U4" s="12">
        <v>15637</v>
      </c>
      <c r="V4" s="12"/>
      <c r="W4" s="12">
        <v>25026</v>
      </c>
      <c r="X4" s="12">
        <v>2142</v>
      </c>
      <c r="Y4" s="12">
        <v>355</v>
      </c>
      <c r="Z4" s="12">
        <v>5000</v>
      </c>
      <c r="AA4" s="12"/>
      <c r="AB4" s="13">
        <f t="shared" ref="AB4:AB32" si="1">SUM(S4:AA4)</f>
        <v>48160</v>
      </c>
      <c r="AC4" s="14">
        <f t="shared" ref="AC4:AC32" si="2">R4-AB4</f>
        <v>32126</v>
      </c>
      <c r="AD4" s="12">
        <v>1235000</v>
      </c>
      <c r="AE4" s="12"/>
      <c r="AF4" s="12">
        <v>383627</v>
      </c>
      <c r="AG4" s="12">
        <v>0</v>
      </c>
      <c r="AH4" s="30">
        <f t="shared" ref="AH4:AH32" si="3">SUM(AD4:AG4)</f>
        <v>1618627</v>
      </c>
      <c r="AI4" s="12">
        <v>0</v>
      </c>
      <c r="AJ4" s="30">
        <f t="shared" ref="AJ4:AJ32" si="4">+AH4-AI4</f>
        <v>1618627</v>
      </c>
      <c r="AK4" s="92"/>
    </row>
    <row r="5" spans="1:37" ht="17.850000000000001" customHeight="1" x14ac:dyDescent="0.25">
      <c r="A5" s="5">
        <v>2</v>
      </c>
      <c r="B5" s="5" t="s">
        <v>40</v>
      </c>
      <c r="C5" s="5">
        <v>9707</v>
      </c>
      <c r="D5" s="6" t="s">
        <v>52</v>
      </c>
      <c r="E5" s="6"/>
      <c r="F5" s="11" t="s">
        <v>312</v>
      </c>
      <c r="G5" s="3">
        <v>77827</v>
      </c>
      <c r="H5" s="3">
        <v>0</v>
      </c>
      <c r="I5" s="3">
        <v>0</v>
      </c>
      <c r="J5" s="12"/>
      <c r="K5" s="12">
        <v>47000</v>
      </c>
      <c r="L5" s="12"/>
      <c r="M5" s="12"/>
      <c r="N5" s="12">
        <v>24834</v>
      </c>
      <c r="O5" s="12">
        <v>2111</v>
      </c>
      <c r="P5" s="12">
        <v>10476</v>
      </c>
      <c r="Q5" s="12"/>
      <c r="R5" s="30">
        <f t="shared" si="0"/>
        <v>162248</v>
      </c>
      <c r="S5" s="12">
        <v>47978</v>
      </c>
      <c r="T5" s="12">
        <v>15600</v>
      </c>
      <c r="U5" s="12"/>
      <c r="V5" s="12">
        <v>22030</v>
      </c>
      <c r="W5" s="12">
        <v>75965</v>
      </c>
      <c r="X5" s="12">
        <v>8638</v>
      </c>
      <c r="Y5" s="12">
        <v>0</v>
      </c>
      <c r="Z5" s="12">
        <v>0</v>
      </c>
      <c r="AA5" s="12">
        <v>17317</v>
      </c>
      <c r="AB5" s="13">
        <f t="shared" si="1"/>
        <v>187528</v>
      </c>
      <c r="AC5" s="14">
        <f t="shared" si="2"/>
        <v>-25280</v>
      </c>
      <c r="AD5" s="12">
        <v>2070000</v>
      </c>
      <c r="AE5" s="12"/>
      <c r="AF5" s="12">
        <v>93454</v>
      </c>
      <c r="AG5" s="12">
        <v>1700</v>
      </c>
      <c r="AH5" s="30">
        <f t="shared" si="3"/>
        <v>2165154</v>
      </c>
      <c r="AI5" s="12">
        <v>46229</v>
      </c>
      <c r="AJ5" s="30">
        <f t="shared" si="4"/>
        <v>2118925</v>
      </c>
      <c r="AK5" s="92"/>
    </row>
    <row r="6" spans="1:37" ht="17.850000000000001" customHeight="1" x14ac:dyDescent="0.25">
      <c r="A6" s="5">
        <v>3</v>
      </c>
      <c r="B6" s="5" t="s">
        <v>40</v>
      </c>
      <c r="C6" s="5">
        <v>9695</v>
      </c>
      <c r="D6" s="6" t="s">
        <v>53</v>
      </c>
      <c r="E6" s="6"/>
      <c r="F6" s="11" t="s">
        <v>312</v>
      </c>
      <c r="G6" s="3">
        <v>86728</v>
      </c>
      <c r="H6" s="3">
        <v>127</v>
      </c>
      <c r="I6" s="3">
        <v>0</v>
      </c>
      <c r="J6" s="12"/>
      <c r="K6" s="12">
        <v>1500</v>
      </c>
      <c r="L6" s="12"/>
      <c r="M6" s="12"/>
      <c r="N6" s="12">
        <v>68279</v>
      </c>
      <c r="O6" s="12">
        <v>30178</v>
      </c>
      <c r="P6" s="12">
        <v>7427</v>
      </c>
      <c r="Q6" s="12">
        <v>37</v>
      </c>
      <c r="R6" s="30">
        <f t="shared" si="0"/>
        <v>194276</v>
      </c>
      <c r="S6" s="12">
        <v>69345</v>
      </c>
      <c r="T6" s="12"/>
      <c r="U6" s="12">
        <v>7370</v>
      </c>
      <c r="V6" s="12">
        <v>56001</v>
      </c>
      <c r="W6" s="12">
        <v>57981</v>
      </c>
      <c r="X6" s="12">
        <v>20305</v>
      </c>
      <c r="Y6" s="12">
        <v>6500</v>
      </c>
      <c r="Z6" s="12">
        <v>127</v>
      </c>
      <c r="AA6" s="12">
        <v>0</v>
      </c>
      <c r="AB6" s="13">
        <f t="shared" si="1"/>
        <v>217629</v>
      </c>
      <c r="AC6" s="14">
        <f t="shared" si="2"/>
        <v>-23353</v>
      </c>
      <c r="AD6" s="12">
        <v>9182500</v>
      </c>
      <c r="AE6" s="12">
        <v>509844</v>
      </c>
      <c r="AF6" s="12">
        <v>565045</v>
      </c>
      <c r="AG6" s="12">
        <v>2875</v>
      </c>
      <c r="AH6" s="30">
        <f t="shared" si="3"/>
        <v>10260264</v>
      </c>
      <c r="AI6" s="12">
        <v>6725</v>
      </c>
      <c r="AJ6" s="30">
        <f t="shared" si="4"/>
        <v>10253539</v>
      </c>
      <c r="AK6" s="92"/>
    </row>
    <row r="7" spans="1:37" ht="17.850000000000001" customHeight="1" x14ac:dyDescent="0.25">
      <c r="A7" s="5">
        <v>4</v>
      </c>
      <c r="B7" s="5" t="s">
        <v>40</v>
      </c>
      <c r="C7" s="5">
        <v>9660</v>
      </c>
      <c r="D7" s="6" t="s">
        <v>54</v>
      </c>
      <c r="E7" s="6"/>
      <c r="F7" s="11" t="s">
        <v>51</v>
      </c>
      <c r="G7" s="3">
        <v>122530</v>
      </c>
      <c r="H7" s="3"/>
      <c r="I7" s="3">
        <v>520</v>
      </c>
      <c r="J7" s="12">
        <v>0</v>
      </c>
      <c r="K7" s="12">
        <v>16706</v>
      </c>
      <c r="L7" s="12"/>
      <c r="M7" s="12"/>
      <c r="N7" s="12">
        <v>31168</v>
      </c>
      <c r="O7" s="12">
        <v>5525</v>
      </c>
      <c r="P7" s="12"/>
      <c r="Q7" s="12">
        <v>2490</v>
      </c>
      <c r="R7" s="30">
        <f t="shared" si="0"/>
        <v>178939</v>
      </c>
      <c r="S7" s="12">
        <v>63773</v>
      </c>
      <c r="T7" s="12">
        <v>26004</v>
      </c>
      <c r="U7" s="12">
        <v>18730</v>
      </c>
      <c r="V7" s="12">
        <v>9716</v>
      </c>
      <c r="W7" s="12">
        <v>26728</v>
      </c>
      <c r="X7" s="12">
        <v>20969</v>
      </c>
      <c r="Y7" s="12">
        <v>10835</v>
      </c>
      <c r="Z7" s="12"/>
      <c r="AA7" s="12">
        <v>1209</v>
      </c>
      <c r="AB7" s="13">
        <f t="shared" si="1"/>
        <v>177964</v>
      </c>
      <c r="AC7" s="14">
        <f t="shared" si="2"/>
        <v>975</v>
      </c>
      <c r="AD7" s="12">
        <v>941018</v>
      </c>
      <c r="AE7" s="12">
        <v>5991</v>
      </c>
      <c r="AF7" s="12">
        <v>1560018</v>
      </c>
      <c r="AG7" s="12">
        <v>89</v>
      </c>
      <c r="AH7" s="30">
        <f t="shared" si="3"/>
        <v>2507116</v>
      </c>
      <c r="AI7" s="12">
        <v>172022</v>
      </c>
      <c r="AJ7" s="30">
        <f t="shared" si="4"/>
        <v>2335094</v>
      </c>
      <c r="AK7" s="92"/>
    </row>
    <row r="8" spans="1:37" ht="17.850000000000001" customHeight="1" x14ac:dyDescent="0.25">
      <c r="A8" s="5">
        <v>5</v>
      </c>
      <c r="B8" s="5" t="s">
        <v>40</v>
      </c>
      <c r="C8" s="5">
        <v>9638</v>
      </c>
      <c r="D8" s="6" t="s">
        <v>55</v>
      </c>
      <c r="E8" s="6"/>
      <c r="F8" s="11" t="s">
        <v>51</v>
      </c>
      <c r="G8" s="3">
        <v>55917</v>
      </c>
      <c r="H8" s="3">
        <v>41884</v>
      </c>
      <c r="I8" s="3"/>
      <c r="J8" s="12"/>
      <c r="K8" s="12">
        <v>1304</v>
      </c>
      <c r="L8" s="12">
        <v>500</v>
      </c>
      <c r="M8" s="12"/>
      <c r="N8" s="12"/>
      <c r="O8" s="12">
        <v>4781</v>
      </c>
      <c r="P8" s="12">
        <v>300</v>
      </c>
      <c r="Q8" s="12">
        <v>19689</v>
      </c>
      <c r="R8" s="30">
        <f t="shared" si="0"/>
        <v>124375</v>
      </c>
      <c r="S8" s="12">
        <v>34473</v>
      </c>
      <c r="T8" s="12"/>
      <c r="U8" s="12"/>
      <c r="V8" s="12">
        <v>30501</v>
      </c>
      <c r="W8" s="12">
        <v>23377</v>
      </c>
      <c r="X8" s="12">
        <v>26808</v>
      </c>
      <c r="Y8" s="12">
        <v>533</v>
      </c>
      <c r="Z8" s="12">
        <v>169</v>
      </c>
      <c r="AA8" s="12">
        <v>6651</v>
      </c>
      <c r="AB8" s="13">
        <f t="shared" si="1"/>
        <v>122512</v>
      </c>
      <c r="AC8" s="14">
        <f t="shared" si="2"/>
        <v>1863</v>
      </c>
      <c r="AD8" s="12">
        <v>1771561</v>
      </c>
      <c r="AE8" s="12">
        <v>487837</v>
      </c>
      <c r="AF8" s="12">
        <v>138804</v>
      </c>
      <c r="AG8" s="12">
        <v>1685</v>
      </c>
      <c r="AH8" s="30">
        <f t="shared" si="3"/>
        <v>2399887</v>
      </c>
      <c r="AI8" s="12">
        <v>30772</v>
      </c>
      <c r="AJ8" s="30">
        <f t="shared" si="4"/>
        <v>2369115</v>
      </c>
      <c r="AK8" s="92"/>
    </row>
    <row r="9" spans="1:37" ht="17.850000000000001" customHeight="1" x14ac:dyDescent="0.25">
      <c r="A9" s="5">
        <v>6</v>
      </c>
      <c r="B9" s="5" t="s">
        <v>40</v>
      </c>
      <c r="C9" s="5">
        <v>9639</v>
      </c>
      <c r="D9" s="6" t="s">
        <v>56</v>
      </c>
      <c r="E9" s="6"/>
      <c r="F9" s="11" t="s">
        <v>312</v>
      </c>
      <c r="G9" s="3">
        <v>89324</v>
      </c>
      <c r="H9" s="3"/>
      <c r="I9" s="3"/>
      <c r="J9" s="12">
        <v>0</v>
      </c>
      <c r="K9" s="12"/>
      <c r="L9" s="12"/>
      <c r="M9" s="12"/>
      <c r="N9" s="12">
        <v>57756</v>
      </c>
      <c r="O9" s="12">
        <v>6241</v>
      </c>
      <c r="P9" s="12"/>
      <c r="Q9" s="12">
        <v>2500</v>
      </c>
      <c r="R9" s="30">
        <f t="shared" si="0"/>
        <v>155821</v>
      </c>
      <c r="S9" s="12"/>
      <c r="T9" s="12"/>
      <c r="U9" s="12"/>
      <c r="V9" s="12">
        <v>60205</v>
      </c>
      <c r="W9" s="12">
        <v>57848</v>
      </c>
      <c r="X9" s="12"/>
      <c r="Y9" s="12">
        <v>4200</v>
      </c>
      <c r="Z9" s="12">
        <v>3200</v>
      </c>
      <c r="AA9" s="12"/>
      <c r="AB9" s="13">
        <f t="shared" si="1"/>
        <v>125453</v>
      </c>
      <c r="AC9" s="14">
        <f t="shared" si="2"/>
        <v>30368</v>
      </c>
      <c r="AD9" s="12"/>
      <c r="AE9" s="12">
        <v>2674345</v>
      </c>
      <c r="AF9" s="12">
        <v>254868</v>
      </c>
      <c r="AG9" s="12">
        <v>2032</v>
      </c>
      <c r="AH9" s="30">
        <f t="shared" si="3"/>
        <v>2931245</v>
      </c>
      <c r="AI9" s="12">
        <v>10935</v>
      </c>
      <c r="AJ9" s="30">
        <f t="shared" si="4"/>
        <v>2920310</v>
      </c>
      <c r="AK9" s="92"/>
    </row>
    <row r="10" spans="1:37" ht="17.850000000000001" customHeight="1" x14ac:dyDescent="0.25">
      <c r="A10" s="5">
        <v>7</v>
      </c>
      <c r="B10" s="5" t="s">
        <v>40</v>
      </c>
      <c r="C10" s="5">
        <v>9663</v>
      </c>
      <c r="D10" s="6" t="s">
        <v>57</v>
      </c>
      <c r="E10" s="6"/>
      <c r="F10" s="11" t="s">
        <v>312</v>
      </c>
      <c r="G10" s="3">
        <v>87567</v>
      </c>
      <c r="H10" s="3">
        <v>16864</v>
      </c>
      <c r="I10" s="3"/>
      <c r="J10" s="12"/>
      <c r="K10" s="12"/>
      <c r="L10" s="12">
        <v>10000</v>
      </c>
      <c r="M10" s="12"/>
      <c r="N10" s="12">
        <v>50165</v>
      </c>
      <c r="O10" s="12">
        <v>12236</v>
      </c>
      <c r="P10" s="12">
        <v>6494</v>
      </c>
      <c r="Q10" s="12">
        <v>452</v>
      </c>
      <c r="R10" s="30">
        <f t="shared" si="0"/>
        <v>183778</v>
      </c>
      <c r="S10" s="12">
        <v>47630</v>
      </c>
      <c r="T10" s="12">
        <v>13799</v>
      </c>
      <c r="U10" s="12"/>
      <c r="V10" s="12">
        <v>42404</v>
      </c>
      <c r="W10" s="12">
        <v>67144</v>
      </c>
      <c r="X10" s="12">
        <v>29752</v>
      </c>
      <c r="Y10" s="12">
        <v>0</v>
      </c>
      <c r="Z10" s="12">
        <v>0</v>
      </c>
      <c r="AA10" s="12"/>
      <c r="AB10" s="13">
        <f t="shared" si="1"/>
        <v>200729</v>
      </c>
      <c r="AC10" s="14">
        <f t="shared" si="2"/>
        <v>-16951</v>
      </c>
      <c r="AD10" s="12">
        <v>2690000</v>
      </c>
      <c r="AE10" s="12">
        <v>13660</v>
      </c>
      <c r="AF10" s="12">
        <v>376653</v>
      </c>
      <c r="AG10" s="12">
        <v>8937</v>
      </c>
      <c r="AH10" s="30">
        <f t="shared" si="3"/>
        <v>3089250</v>
      </c>
      <c r="AI10" s="12">
        <v>27554</v>
      </c>
      <c r="AJ10" s="30">
        <f t="shared" si="4"/>
        <v>3061696</v>
      </c>
      <c r="AK10" s="92"/>
    </row>
    <row r="11" spans="1:37" ht="17.850000000000001" customHeight="1" x14ac:dyDescent="0.25">
      <c r="A11" s="5">
        <v>8</v>
      </c>
      <c r="B11" s="5" t="s">
        <v>40</v>
      </c>
      <c r="C11" s="5">
        <v>9665</v>
      </c>
      <c r="D11" s="6" t="s">
        <v>58</v>
      </c>
      <c r="E11" s="6"/>
      <c r="F11" s="11" t="s">
        <v>312</v>
      </c>
      <c r="G11" s="3">
        <v>98006</v>
      </c>
      <c r="H11" s="3"/>
      <c r="I11" s="3">
        <v>0</v>
      </c>
      <c r="J11" s="12"/>
      <c r="K11" s="12">
        <v>11000</v>
      </c>
      <c r="L11" s="12">
        <v>5883</v>
      </c>
      <c r="M11" s="12"/>
      <c r="N11" s="12">
        <v>173441</v>
      </c>
      <c r="O11" s="12">
        <v>71330</v>
      </c>
      <c r="P11" s="12">
        <v>2347</v>
      </c>
      <c r="Q11" s="12"/>
      <c r="R11" s="30">
        <f t="shared" si="0"/>
        <v>362007</v>
      </c>
      <c r="S11" s="12">
        <v>73977</v>
      </c>
      <c r="T11" s="12">
        <v>26000</v>
      </c>
      <c r="U11" s="12">
        <v>2251</v>
      </c>
      <c r="V11" s="12">
        <v>31252</v>
      </c>
      <c r="W11" s="12">
        <v>161045</v>
      </c>
      <c r="X11" s="12">
        <v>108110</v>
      </c>
      <c r="Y11" s="12"/>
      <c r="Z11" s="12">
        <v>0</v>
      </c>
      <c r="AA11" s="12">
        <v>9106</v>
      </c>
      <c r="AB11" s="13">
        <f t="shared" si="1"/>
        <v>411741</v>
      </c>
      <c r="AC11" s="14">
        <f t="shared" si="2"/>
        <v>-49734</v>
      </c>
      <c r="AD11" s="12">
        <v>8234426</v>
      </c>
      <c r="AE11" s="12">
        <v>707928</v>
      </c>
      <c r="AF11" s="12">
        <v>1049678</v>
      </c>
      <c r="AG11" s="12">
        <v>15450</v>
      </c>
      <c r="AH11" s="30">
        <f t="shared" si="3"/>
        <v>10007482</v>
      </c>
      <c r="AI11" s="12">
        <v>3801472</v>
      </c>
      <c r="AJ11" s="30">
        <f t="shared" si="4"/>
        <v>6206010</v>
      </c>
      <c r="AK11" s="92"/>
    </row>
    <row r="12" spans="1:37" ht="17.850000000000001" customHeight="1" x14ac:dyDescent="0.25">
      <c r="A12" s="5">
        <v>9</v>
      </c>
      <c r="B12" s="5" t="s">
        <v>40</v>
      </c>
      <c r="C12" s="5">
        <v>9752</v>
      </c>
      <c r="D12" s="6" t="s">
        <v>59</v>
      </c>
      <c r="E12" s="6"/>
      <c r="F12" s="11" t="s">
        <v>51</v>
      </c>
      <c r="G12" s="3">
        <v>423788</v>
      </c>
      <c r="H12" s="3">
        <v>0</v>
      </c>
      <c r="I12" s="3">
        <v>0</v>
      </c>
      <c r="J12" s="12">
        <v>0</v>
      </c>
      <c r="K12" s="12">
        <v>0</v>
      </c>
      <c r="L12" s="12">
        <v>0</v>
      </c>
      <c r="M12" s="12"/>
      <c r="N12" s="12">
        <v>141490</v>
      </c>
      <c r="O12" s="12">
        <v>18638</v>
      </c>
      <c r="P12" s="12"/>
      <c r="Q12" s="12"/>
      <c r="R12" s="30">
        <f t="shared" si="0"/>
        <v>583916</v>
      </c>
      <c r="S12" s="12">
        <v>150636</v>
      </c>
      <c r="T12" s="12"/>
      <c r="U12" s="12"/>
      <c r="V12" s="12"/>
      <c r="W12" s="12">
        <v>93639</v>
      </c>
      <c r="X12" s="12">
        <v>146789</v>
      </c>
      <c r="Y12" s="12">
        <v>120726</v>
      </c>
      <c r="Z12" s="12"/>
      <c r="AA12" s="12">
        <v>0</v>
      </c>
      <c r="AB12" s="13">
        <f t="shared" si="1"/>
        <v>511790</v>
      </c>
      <c r="AC12" s="14">
        <f t="shared" si="2"/>
        <v>72126</v>
      </c>
      <c r="AD12" s="12"/>
      <c r="AE12" s="12">
        <v>3007062</v>
      </c>
      <c r="AF12" s="12">
        <v>599769</v>
      </c>
      <c r="AG12" s="12"/>
      <c r="AH12" s="30">
        <f t="shared" si="3"/>
        <v>3606831</v>
      </c>
      <c r="AI12" s="12">
        <v>1095332</v>
      </c>
      <c r="AJ12" s="30">
        <f t="shared" si="4"/>
        <v>2511499</v>
      </c>
      <c r="AK12" s="92"/>
    </row>
    <row r="13" spans="1:37" ht="17.850000000000001" customHeight="1" x14ac:dyDescent="0.25">
      <c r="A13" s="5">
        <v>10</v>
      </c>
      <c r="B13" s="5" t="s">
        <v>40</v>
      </c>
      <c r="C13" s="5">
        <v>9667</v>
      </c>
      <c r="D13" s="6" t="s">
        <v>60</v>
      </c>
      <c r="E13" s="6"/>
      <c r="F13" s="11" t="s">
        <v>51</v>
      </c>
      <c r="G13" s="3">
        <v>224228</v>
      </c>
      <c r="H13" s="3"/>
      <c r="I13" s="3"/>
      <c r="J13" s="12">
        <v>627537</v>
      </c>
      <c r="K13" s="12"/>
      <c r="L13" s="12">
        <v>26711</v>
      </c>
      <c r="M13" s="12"/>
      <c r="N13" s="12">
        <v>7591</v>
      </c>
      <c r="O13" s="12">
        <v>27395</v>
      </c>
      <c r="P13" s="12"/>
      <c r="Q13" s="12"/>
      <c r="R13" s="30">
        <f t="shared" si="0"/>
        <v>913462</v>
      </c>
      <c r="S13" s="12">
        <v>110842</v>
      </c>
      <c r="T13" s="12">
        <v>26000</v>
      </c>
      <c r="U13" s="12">
        <v>27247</v>
      </c>
      <c r="V13" s="12">
        <v>31200</v>
      </c>
      <c r="W13" s="12">
        <v>64892</v>
      </c>
      <c r="X13" s="12">
        <v>55674</v>
      </c>
      <c r="Y13" s="12">
        <v>11900</v>
      </c>
      <c r="Z13" s="12">
        <v>0</v>
      </c>
      <c r="AA13" s="12"/>
      <c r="AB13" s="13">
        <f t="shared" si="1"/>
        <v>327755</v>
      </c>
      <c r="AC13" s="14">
        <f t="shared" si="2"/>
        <v>585707</v>
      </c>
      <c r="AD13" s="12">
        <v>11977356</v>
      </c>
      <c r="AE13" s="12"/>
      <c r="AF13" s="12"/>
      <c r="AG13" s="12"/>
      <c r="AH13" s="30">
        <f t="shared" si="3"/>
        <v>11977356</v>
      </c>
      <c r="AI13" s="12">
        <v>979669</v>
      </c>
      <c r="AJ13" s="30">
        <f t="shared" si="4"/>
        <v>10997687</v>
      </c>
      <c r="AK13" s="92"/>
    </row>
    <row r="14" spans="1:37" ht="17.850000000000001" customHeight="1" x14ac:dyDescent="0.25">
      <c r="A14" s="5">
        <v>11</v>
      </c>
      <c r="B14" s="5" t="s">
        <v>40</v>
      </c>
      <c r="C14" s="5">
        <v>16476</v>
      </c>
      <c r="D14" s="6" t="s">
        <v>61</v>
      </c>
      <c r="E14" s="6"/>
      <c r="F14" s="11" t="s">
        <v>312</v>
      </c>
      <c r="G14" s="3">
        <v>182373</v>
      </c>
      <c r="H14" s="3"/>
      <c r="I14" s="3">
        <v>4696</v>
      </c>
      <c r="J14" s="12"/>
      <c r="K14" s="12">
        <v>78429</v>
      </c>
      <c r="L14" s="12"/>
      <c r="M14" s="12"/>
      <c r="N14" s="12">
        <v>6243</v>
      </c>
      <c r="O14" s="12">
        <v>5183</v>
      </c>
      <c r="P14" s="12">
        <v>17891</v>
      </c>
      <c r="Q14" s="12"/>
      <c r="R14" s="30">
        <f t="shared" si="0"/>
        <v>294815</v>
      </c>
      <c r="S14" s="12">
        <v>67022</v>
      </c>
      <c r="T14" s="12"/>
      <c r="U14" s="12">
        <v>1003</v>
      </c>
      <c r="V14" s="12">
        <v>130311</v>
      </c>
      <c r="W14" s="12">
        <v>34137</v>
      </c>
      <c r="X14" s="12">
        <v>21119</v>
      </c>
      <c r="Y14" s="12">
        <v>19350</v>
      </c>
      <c r="Z14" s="12">
        <v>9894</v>
      </c>
      <c r="AA14" s="12"/>
      <c r="AB14" s="13">
        <f t="shared" si="1"/>
        <v>282836</v>
      </c>
      <c r="AC14" s="14">
        <f t="shared" si="2"/>
        <v>11979</v>
      </c>
      <c r="AD14" s="12">
        <v>2593181</v>
      </c>
      <c r="AE14" s="12">
        <v>9968</v>
      </c>
      <c r="AF14" s="12">
        <v>140707</v>
      </c>
      <c r="AG14" s="12">
        <v>1400</v>
      </c>
      <c r="AH14" s="30">
        <f t="shared" si="3"/>
        <v>2745256</v>
      </c>
      <c r="AI14" s="12">
        <v>3630</v>
      </c>
      <c r="AJ14" s="30">
        <f t="shared" si="4"/>
        <v>2741626</v>
      </c>
      <c r="AK14" s="92"/>
    </row>
    <row r="15" spans="1:37" ht="17.850000000000001" customHeight="1" x14ac:dyDescent="0.25">
      <c r="A15" s="5">
        <v>12</v>
      </c>
      <c r="B15" s="5" t="s">
        <v>40</v>
      </c>
      <c r="C15" s="5">
        <v>19769</v>
      </c>
      <c r="D15" s="6" t="s">
        <v>62</v>
      </c>
      <c r="E15" s="6"/>
      <c r="F15" s="11" t="s">
        <v>312</v>
      </c>
      <c r="G15" s="3">
        <v>52752</v>
      </c>
      <c r="H15" s="3">
        <v>0</v>
      </c>
      <c r="I15" s="3"/>
      <c r="J15" s="12">
        <v>0</v>
      </c>
      <c r="K15" s="12">
        <v>28000</v>
      </c>
      <c r="L15" s="12"/>
      <c r="M15" s="12"/>
      <c r="N15" s="12">
        <v>7814</v>
      </c>
      <c r="O15" s="12">
        <v>21122</v>
      </c>
      <c r="P15" s="12">
        <v>6275</v>
      </c>
      <c r="Q15" s="12"/>
      <c r="R15" s="30">
        <f t="shared" si="0"/>
        <v>115963</v>
      </c>
      <c r="S15" s="12"/>
      <c r="T15" s="12"/>
      <c r="U15" s="12">
        <v>13038</v>
      </c>
      <c r="V15" s="12">
        <v>41098</v>
      </c>
      <c r="W15" s="12">
        <v>48596</v>
      </c>
      <c r="X15" s="12">
        <v>12317</v>
      </c>
      <c r="Y15" s="12">
        <v>7060</v>
      </c>
      <c r="Z15" s="12"/>
      <c r="AA15" s="12">
        <v>5028</v>
      </c>
      <c r="AB15" s="13">
        <f t="shared" si="1"/>
        <v>127137</v>
      </c>
      <c r="AC15" s="14">
        <f t="shared" si="2"/>
        <v>-11174</v>
      </c>
      <c r="AD15" s="12">
        <v>1615359</v>
      </c>
      <c r="AE15" s="12">
        <v>46764</v>
      </c>
      <c r="AF15" s="12">
        <v>388717</v>
      </c>
      <c r="AG15" s="12">
        <v>3049</v>
      </c>
      <c r="AH15" s="30">
        <f t="shared" si="3"/>
        <v>2053889</v>
      </c>
      <c r="AI15" s="12">
        <v>3146</v>
      </c>
      <c r="AJ15" s="30">
        <f t="shared" si="4"/>
        <v>2050743</v>
      </c>
      <c r="AK15" s="92"/>
    </row>
    <row r="16" spans="1:37" ht="17.850000000000001" customHeight="1" x14ac:dyDescent="0.25">
      <c r="A16" s="5">
        <v>13</v>
      </c>
      <c r="B16" s="5" t="s">
        <v>40</v>
      </c>
      <c r="C16" s="5">
        <v>9672</v>
      </c>
      <c r="D16" s="6" t="s">
        <v>63</v>
      </c>
      <c r="E16" s="6"/>
      <c r="F16" s="11" t="s">
        <v>312</v>
      </c>
      <c r="G16" s="3">
        <v>113528</v>
      </c>
      <c r="H16" s="3"/>
      <c r="I16" s="3"/>
      <c r="J16" s="12"/>
      <c r="K16" s="12">
        <v>3000</v>
      </c>
      <c r="L16" s="12"/>
      <c r="M16" s="12"/>
      <c r="N16" s="12">
        <v>36371</v>
      </c>
      <c r="O16" s="12">
        <v>3483</v>
      </c>
      <c r="P16" s="12">
        <v>4348</v>
      </c>
      <c r="Q16" s="12">
        <v>12136</v>
      </c>
      <c r="R16" s="30">
        <f t="shared" si="0"/>
        <v>172866</v>
      </c>
      <c r="S16" s="12">
        <v>72691</v>
      </c>
      <c r="T16" s="12">
        <v>24440</v>
      </c>
      <c r="U16" s="12"/>
      <c r="V16" s="12">
        <v>11139</v>
      </c>
      <c r="W16" s="12">
        <v>61685</v>
      </c>
      <c r="X16" s="12">
        <v>7532</v>
      </c>
      <c r="Y16" s="12">
        <v>1624</v>
      </c>
      <c r="Z16" s="12">
        <v>250</v>
      </c>
      <c r="AA16" s="12">
        <v>1033</v>
      </c>
      <c r="AB16" s="13">
        <f t="shared" si="1"/>
        <v>180394</v>
      </c>
      <c r="AC16" s="14">
        <f t="shared" si="2"/>
        <v>-7528</v>
      </c>
      <c r="AD16" s="12">
        <v>815000</v>
      </c>
      <c r="AE16" s="12">
        <v>30584</v>
      </c>
      <c r="AF16" s="12">
        <v>56684</v>
      </c>
      <c r="AG16" s="12">
        <v>370</v>
      </c>
      <c r="AH16" s="30">
        <f t="shared" si="3"/>
        <v>902638</v>
      </c>
      <c r="AI16" s="12">
        <v>520</v>
      </c>
      <c r="AJ16" s="30">
        <f t="shared" si="4"/>
        <v>902118</v>
      </c>
      <c r="AK16" s="92"/>
    </row>
    <row r="17" spans="1:37" ht="17.850000000000001" customHeight="1" x14ac:dyDescent="0.25">
      <c r="A17" s="5">
        <v>14</v>
      </c>
      <c r="B17" s="5" t="s">
        <v>40</v>
      </c>
      <c r="C17" s="5">
        <v>9673</v>
      </c>
      <c r="D17" s="6" t="s">
        <v>64</v>
      </c>
      <c r="E17" s="6"/>
      <c r="F17" s="11" t="s">
        <v>312</v>
      </c>
      <c r="G17" s="3">
        <v>1781353</v>
      </c>
      <c r="H17" s="3">
        <v>0</v>
      </c>
      <c r="I17" s="3">
        <v>173941</v>
      </c>
      <c r="J17" s="12">
        <v>1291829</v>
      </c>
      <c r="K17" s="12">
        <v>31237</v>
      </c>
      <c r="L17" s="12">
        <v>0</v>
      </c>
      <c r="M17" s="12"/>
      <c r="N17" s="12">
        <v>127342</v>
      </c>
      <c r="O17" s="12"/>
      <c r="P17" s="12">
        <v>293573</v>
      </c>
      <c r="Q17" s="12"/>
      <c r="R17" s="30">
        <f t="shared" si="0"/>
        <v>3699275</v>
      </c>
      <c r="S17" s="12">
        <v>178370</v>
      </c>
      <c r="T17" s="12">
        <v>63472</v>
      </c>
      <c r="U17" s="12"/>
      <c r="V17" s="12">
        <v>724582</v>
      </c>
      <c r="W17" s="12">
        <v>390909</v>
      </c>
      <c r="X17" s="12">
        <v>64714</v>
      </c>
      <c r="Y17" s="12">
        <v>232055</v>
      </c>
      <c r="Z17" s="12">
        <v>89067</v>
      </c>
      <c r="AA17" s="12">
        <v>516138</v>
      </c>
      <c r="AB17" s="13">
        <f t="shared" si="1"/>
        <v>2259307</v>
      </c>
      <c r="AC17" s="14">
        <f t="shared" si="2"/>
        <v>1439968</v>
      </c>
      <c r="AD17" s="12">
        <v>9904531</v>
      </c>
      <c r="AE17" s="12">
        <v>342051</v>
      </c>
      <c r="AF17" s="12">
        <v>831736</v>
      </c>
      <c r="AG17" s="12">
        <v>16164</v>
      </c>
      <c r="AH17" s="30">
        <f t="shared" si="3"/>
        <v>11094482</v>
      </c>
      <c r="AI17" s="12">
        <v>1303337</v>
      </c>
      <c r="AJ17" s="30">
        <f t="shared" si="4"/>
        <v>9791145</v>
      </c>
      <c r="AK17" s="92"/>
    </row>
    <row r="18" spans="1:37" ht="17.850000000000001" customHeight="1" x14ac:dyDescent="0.25">
      <c r="A18" s="5">
        <v>15</v>
      </c>
      <c r="B18" s="5" t="s">
        <v>40</v>
      </c>
      <c r="C18" s="5">
        <v>9640</v>
      </c>
      <c r="D18" s="6" t="s">
        <v>65</v>
      </c>
      <c r="E18" s="6"/>
      <c r="F18" s="11" t="s">
        <v>312</v>
      </c>
      <c r="G18" s="3">
        <v>51734</v>
      </c>
      <c r="H18" s="3">
        <v>200</v>
      </c>
      <c r="I18" s="3"/>
      <c r="J18" s="12"/>
      <c r="K18" s="12">
        <v>4695</v>
      </c>
      <c r="L18" s="12">
        <v>0</v>
      </c>
      <c r="M18" s="12"/>
      <c r="N18" s="12">
        <v>95307</v>
      </c>
      <c r="O18" s="12">
        <v>83307</v>
      </c>
      <c r="P18" s="12"/>
      <c r="Q18" s="12"/>
      <c r="R18" s="30">
        <f t="shared" si="0"/>
        <v>235243</v>
      </c>
      <c r="S18" s="12">
        <v>78016</v>
      </c>
      <c r="T18" s="12">
        <v>8675</v>
      </c>
      <c r="U18" s="12">
        <v>13700</v>
      </c>
      <c r="V18" s="12"/>
      <c r="W18" s="12">
        <v>43838</v>
      </c>
      <c r="X18" s="12">
        <v>35367</v>
      </c>
      <c r="Y18" s="12">
        <v>28218</v>
      </c>
      <c r="Z18" s="12">
        <v>3129</v>
      </c>
      <c r="AA18" s="12"/>
      <c r="AB18" s="13">
        <f t="shared" si="1"/>
        <v>210943</v>
      </c>
      <c r="AC18" s="14">
        <f t="shared" si="2"/>
        <v>24300</v>
      </c>
      <c r="AD18" s="12">
        <v>6431165</v>
      </c>
      <c r="AE18" s="12">
        <v>412000</v>
      </c>
      <c r="AF18" s="12">
        <v>2505639</v>
      </c>
      <c r="AG18" s="12">
        <v>1193</v>
      </c>
      <c r="AH18" s="30">
        <f t="shared" si="3"/>
        <v>9349997</v>
      </c>
      <c r="AI18" s="12">
        <v>15511</v>
      </c>
      <c r="AJ18" s="30">
        <f t="shared" si="4"/>
        <v>9334486</v>
      </c>
      <c r="AK18" s="92"/>
    </row>
    <row r="19" spans="1:37" ht="17.850000000000001" customHeight="1" x14ac:dyDescent="0.25">
      <c r="A19" s="5">
        <v>16</v>
      </c>
      <c r="B19" s="5" t="s">
        <v>40</v>
      </c>
      <c r="C19" s="5">
        <v>18938</v>
      </c>
      <c r="D19" s="6" t="s">
        <v>66</v>
      </c>
      <c r="E19" s="6"/>
      <c r="F19" s="11" t="s">
        <v>312</v>
      </c>
      <c r="G19" s="3">
        <v>68904</v>
      </c>
      <c r="H19" s="3"/>
      <c r="I19" s="3">
        <v>2900</v>
      </c>
      <c r="J19" s="12"/>
      <c r="K19" s="12"/>
      <c r="L19" s="12"/>
      <c r="M19" s="12"/>
      <c r="N19" s="12">
        <v>31579</v>
      </c>
      <c r="O19" s="12">
        <v>1821</v>
      </c>
      <c r="P19" s="12">
        <v>365</v>
      </c>
      <c r="Q19" s="12">
        <v>1694</v>
      </c>
      <c r="R19" s="30">
        <f t="shared" si="0"/>
        <v>107263</v>
      </c>
      <c r="S19" s="12">
        <v>37715</v>
      </c>
      <c r="T19" s="12">
        <v>15080</v>
      </c>
      <c r="U19" s="12">
        <v>385</v>
      </c>
      <c r="V19" s="12"/>
      <c r="W19" s="12">
        <v>42650</v>
      </c>
      <c r="X19" s="12">
        <v>11582</v>
      </c>
      <c r="Y19" s="12">
        <v>1290</v>
      </c>
      <c r="Z19" s="12">
        <v>2000</v>
      </c>
      <c r="AA19" s="12">
        <v>4168</v>
      </c>
      <c r="AB19" s="13">
        <f t="shared" si="1"/>
        <v>114870</v>
      </c>
      <c r="AC19" s="14">
        <f t="shared" si="2"/>
        <v>-7607</v>
      </c>
      <c r="AD19" s="12"/>
      <c r="AE19" s="12">
        <v>9072</v>
      </c>
      <c r="AF19" s="12">
        <v>59422</v>
      </c>
      <c r="AG19" s="12"/>
      <c r="AH19" s="30">
        <f t="shared" si="3"/>
        <v>68494</v>
      </c>
      <c r="AI19" s="12"/>
      <c r="AJ19" s="30">
        <f t="shared" si="4"/>
        <v>68494</v>
      </c>
      <c r="AK19" s="92"/>
    </row>
    <row r="20" spans="1:37" ht="17.850000000000001" customHeight="1" x14ac:dyDescent="0.25">
      <c r="A20" s="5">
        <v>17</v>
      </c>
      <c r="B20" s="5" t="s">
        <v>40</v>
      </c>
      <c r="C20" s="5">
        <v>9964</v>
      </c>
      <c r="D20" s="6" t="s">
        <v>67</v>
      </c>
      <c r="E20" s="6"/>
      <c r="F20" s="11" t="s">
        <v>51</v>
      </c>
      <c r="G20" s="3">
        <v>41725</v>
      </c>
      <c r="H20" s="3"/>
      <c r="I20" s="3"/>
      <c r="J20" s="12"/>
      <c r="K20" s="12"/>
      <c r="L20" s="12">
        <v>473644</v>
      </c>
      <c r="M20" s="12"/>
      <c r="N20" s="12">
        <v>17281</v>
      </c>
      <c r="O20" s="12">
        <v>7578</v>
      </c>
      <c r="P20" s="12"/>
      <c r="Q20" s="12">
        <v>1830</v>
      </c>
      <c r="R20" s="30">
        <f t="shared" si="0"/>
        <v>542058</v>
      </c>
      <c r="S20" s="12">
        <v>22000</v>
      </c>
      <c r="T20" s="12">
        <v>0</v>
      </c>
      <c r="U20" s="12">
        <v>1565</v>
      </c>
      <c r="V20" s="12"/>
      <c r="W20" s="12">
        <v>20343</v>
      </c>
      <c r="X20" s="12">
        <v>5163</v>
      </c>
      <c r="Y20" s="12">
        <v>2050</v>
      </c>
      <c r="Z20" s="12"/>
      <c r="AA20" s="12">
        <v>0</v>
      </c>
      <c r="AB20" s="13">
        <f t="shared" si="1"/>
        <v>51121</v>
      </c>
      <c r="AC20" s="14">
        <f t="shared" si="2"/>
        <v>490937</v>
      </c>
      <c r="AD20" s="12">
        <v>1129394</v>
      </c>
      <c r="AE20" s="12">
        <v>63313</v>
      </c>
      <c r="AF20" s="12">
        <v>701800</v>
      </c>
      <c r="AG20" s="12">
        <v>0</v>
      </c>
      <c r="AH20" s="30">
        <f t="shared" si="3"/>
        <v>1894507</v>
      </c>
      <c r="AI20" s="12"/>
      <c r="AJ20" s="30">
        <f t="shared" si="4"/>
        <v>1894507</v>
      </c>
      <c r="AK20" s="92"/>
    </row>
    <row r="21" spans="1:37" ht="17.850000000000001" customHeight="1" x14ac:dyDescent="0.25">
      <c r="A21" s="5">
        <v>18</v>
      </c>
      <c r="B21" s="5" t="s">
        <v>40</v>
      </c>
      <c r="C21" s="5">
        <v>19096</v>
      </c>
      <c r="D21" s="7" t="s">
        <v>68</v>
      </c>
      <c r="E21" s="7"/>
      <c r="F21" s="11" t="s">
        <v>312</v>
      </c>
      <c r="G21" s="3">
        <v>104691</v>
      </c>
      <c r="H21" s="3">
        <v>18803</v>
      </c>
      <c r="I21" s="3">
        <v>7460</v>
      </c>
      <c r="J21" s="3"/>
      <c r="K21" s="3">
        <v>102097</v>
      </c>
      <c r="L21" s="3"/>
      <c r="M21" s="3"/>
      <c r="N21" s="3">
        <v>13202</v>
      </c>
      <c r="O21" s="3">
        <v>2928</v>
      </c>
      <c r="P21" s="3">
        <v>2548</v>
      </c>
      <c r="Q21" s="3">
        <v>348</v>
      </c>
      <c r="R21" s="30">
        <f t="shared" si="0"/>
        <v>252077</v>
      </c>
      <c r="S21" s="3">
        <v>145812</v>
      </c>
      <c r="T21" s="3">
        <v>41340</v>
      </c>
      <c r="U21" s="3"/>
      <c r="V21" s="3"/>
      <c r="W21" s="3">
        <v>76233</v>
      </c>
      <c r="X21" s="3">
        <v>55151</v>
      </c>
      <c r="Y21" s="3">
        <v>7530</v>
      </c>
      <c r="Z21" s="3">
        <v>3332</v>
      </c>
      <c r="AA21" s="3">
        <v>11244</v>
      </c>
      <c r="AB21" s="13">
        <f t="shared" si="1"/>
        <v>340642</v>
      </c>
      <c r="AC21" s="14">
        <f t="shared" si="2"/>
        <v>-88565</v>
      </c>
      <c r="AD21" s="3">
        <v>6851148</v>
      </c>
      <c r="AE21" s="3">
        <v>57263</v>
      </c>
      <c r="AF21" s="3">
        <v>15551</v>
      </c>
      <c r="AG21" s="3">
        <v>558</v>
      </c>
      <c r="AH21" s="30">
        <f t="shared" si="3"/>
        <v>6924520</v>
      </c>
      <c r="AI21" s="3">
        <v>873790</v>
      </c>
      <c r="AJ21" s="30">
        <f t="shared" si="4"/>
        <v>6050730</v>
      </c>
      <c r="AK21" s="92"/>
    </row>
    <row r="22" spans="1:37" ht="17.850000000000001" customHeight="1" x14ac:dyDescent="0.25">
      <c r="A22" s="5">
        <v>19</v>
      </c>
      <c r="B22" s="5" t="s">
        <v>40</v>
      </c>
      <c r="C22" s="5">
        <v>9686</v>
      </c>
      <c r="D22" s="6" t="s">
        <v>69</v>
      </c>
      <c r="E22" s="6"/>
      <c r="F22" s="11" t="s">
        <v>51</v>
      </c>
      <c r="G22" s="3">
        <v>92207</v>
      </c>
      <c r="H22" s="3">
        <v>3746</v>
      </c>
      <c r="I22" s="3">
        <v>5685</v>
      </c>
      <c r="J22" s="12">
        <v>25645</v>
      </c>
      <c r="K22" s="12"/>
      <c r="L22" s="12"/>
      <c r="M22" s="12"/>
      <c r="N22" s="12">
        <v>6678</v>
      </c>
      <c r="O22" s="12">
        <v>25573</v>
      </c>
      <c r="P22" s="12"/>
      <c r="Q22" s="12"/>
      <c r="R22" s="30">
        <f t="shared" si="0"/>
        <v>159534</v>
      </c>
      <c r="S22" s="12">
        <v>88378</v>
      </c>
      <c r="T22" s="12">
        <v>23400</v>
      </c>
      <c r="U22" s="12">
        <v>229</v>
      </c>
      <c r="V22" s="12">
        <v>934</v>
      </c>
      <c r="W22" s="12">
        <v>14846</v>
      </c>
      <c r="X22" s="12">
        <v>18118</v>
      </c>
      <c r="Y22" s="12">
        <v>8908</v>
      </c>
      <c r="Z22" s="12">
        <v>4000</v>
      </c>
      <c r="AA22" s="12">
        <v>1526</v>
      </c>
      <c r="AB22" s="13">
        <f t="shared" si="1"/>
        <v>160339</v>
      </c>
      <c r="AC22" s="14">
        <f t="shared" si="2"/>
        <v>-805</v>
      </c>
      <c r="AD22" s="12">
        <v>1110000</v>
      </c>
      <c r="AE22" s="12">
        <v>1486</v>
      </c>
      <c r="AF22" s="12">
        <v>1958688</v>
      </c>
      <c r="AG22" s="12"/>
      <c r="AH22" s="30">
        <f t="shared" si="3"/>
        <v>3070174</v>
      </c>
      <c r="AI22" s="12">
        <v>1500</v>
      </c>
      <c r="AJ22" s="30">
        <f t="shared" si="4"/>
        <v>3068674</v>
      </c>
      <c r="AK22" s="92"/>
    </row>
    <row r="23" spans="1:37" ht="17.850000000000001" customHeight="1" x14ac:dyDescent="0.25">
      <c r="A23" s="5">
        <v>20</v>
      </c>
      <c r="B23" s="5" t="s">
        <v>40</v>
      </c>
      <c r="C23" s="5">
        <v>9687</v>
      </c>
      <c r="D23" s="6" t="s">
        <v>70</v>
      </c>
      <c r="E23" s="6"/>
      <c r="F23" s="11" t="s">
        <v>312</v>
      </c>
      <c r="G23" s="93">
        <v>52843</v>
      </c>
      <c r="H23" s="93"/>
      <c r="I23" s="93"/>
      <c r="J23" s="93"/>
      <c r="K23" s="93">
        <v>0</v>
      </c>
      <c r="L23" s="93">
        <v>0</v>
      </c>
      <c r="M23" s="93">
        <v>0</v>
      </c>
      <c r="N23" s="93">
        <v>22307</v>
      </c>
      <c r="O23" s="93">
        <v>20549</v>
      </c>
      <c r="P23" s="93">
        <v>578</v>
      </c>
      <c r="Q23" s="93"/>
      <c r="R23" s="30">
        <f t="shared" si="0"/>
        <v>96277</v>
      </c>
      <c r="S23" s="93">
        <v>9370</v>
      </c>
      <c r="T23" s="93">
        <v>0</v>
      </c>
      <c r="U23" s="93">
        <v>0</v>
      </c>
      <c r="V23" s="93">
        <v>12078</v>
      </c>
      <c r="W23" s="93">
        <v>21850</v>
      </c>
      <c r="X23" s="93">
        <v>14995</v>
      </c>
      <c r="Y23" s="93">
        <v>1858</v>
      </c>
      <c r="Z23" s="93">
        <v>0</v>
      </c>
      <c r="AA23" s="93">
        <v>121</v>
      </c>
      <c r="AB23" s="13">
        <f t="shared" si="1"/>
        <v>60272</v>
      </c>
      <c r="AC23" s="14">
        <f t="shared" si="2"/>
        <v>36005</v>
      </c>
      <c r="AD23" s="93">
        <v>3980000</v>
      </c>
      <c r="AE23" s="93">
        <v>0</v>
      </c>
      <c r="AF23" s="93">
        <v>441338</v>
      </c>
      <c r="AG23" s="93">
        <v>4388</v>
      </c>
      <c r="AH23" s="30">
        <f t="shared" si="3"/>
        <v>4425726</v>
      </c>
      <c r="AI23" s="93">
        <v>3990</v>
      </c>
      <c r="AJ23" s="30">
        <f t="shared" si="4"/>
        <v>4421736</v>
      </c>
      <c r="AK23" s="92"/>
    </row>
    <row r="24" spans="1:37" s="104" customFormat="1" ht="17.850000000000001" customHeight="1" x14ac:dyDescent="0.25">
      <c r="A24" s="97">
        <v>21</v>
      </c>
      <c r="B24" s="97" t="s">
        <v>40</v>
      </c>
      <c r="C24" s="97">
        <v>9662</v>
      </c>
      <c r="D24" s="99" t="s">
        <v>71</v>
      </c>
      <c r="E24" s="99" t="s">
        <v>319</v>
      </c>
      <c r="F24" s="107" t="s">
        <v>312</v>
      </c>
      <c r="G24" s="100">
        <v>12215</v>
      </c>
      <c r="H24" s="100">
        <v>50</v>
      </c>
      <c r="I24" s="100"/>
      <c r="J24" s="100">
        <v>0</v>
      </c>
      <c r="K24" s="100"/>
      <c r="L24" s="100">
        <v>0</v>
      </c>
      <c r="M24" s="100"/>
      <c r="N24" s="100">
        <v>2720</v>
      </c>
      <c r="O24" s="100">
        <v>38640</v>
      </c>
      <c r="P24" s="100"/>
      <c r="Q24" s="100"/>
      <c r="R24" s="101">
        <f t="shared" si="0"/>
        <v>53625</v>
      </c>
      <c r="S24" s="100"/>
      <c r="T24" s="100">
        <v>0</v>
      </c>
      <c r="U24" s="100">
        <v>3610</v>
      </c>
      <c r="V24" s="100"/>
      <c r="W24" s="100">
        <v>29458</v>
      </c>
      <c r="X24" s="100">
        <v>804</v>
      </c>
      <c r="Y24" s="100">
        <v>4073</v>
      </c>
      <c r="Z24" s="100"/>
      <c r="AA24" s="100"/>
      <c r="AB24" s="102">
        <f t="shared" si="1"/>
        <v>37945</v>
      </c>
      <c r="AC24" s="103">
        <f t="shared" si="2"/>
        <v>15680</v>
      </c>
      <c r="AD24" s="100">
        <v>699074</v>
      </c>
      <c r="AE24" s="100"/>
      <c r="AF24" s="100">
        <v>733689</v>
      </c>
      <c r="AG24" s="100">
        <v>861</v>
      </c>
      <c r="AH24" s="101">
        <f t="shared" si="3"/>
        <v>1433624</v>
      </c>
      <c r="AI24" s="100">
        <v>2310</v>
      </c>
      <c r="AJ24" s="101">
        <f t="shared" si="4"/>
        <v>1431314</v>
      </c>
      <c r="AK24" s="108"/>
    </row>
    <row r="25" spans="1:37" ht="17.850000000000001" customHeight="1" x14ac:dyDescent="0.25">
      <c r="A25" s="5">
        <v>22</v>
      </c>
      <c r="B25" s="5" t="s">
        <v>40</v>
      </c>
      <c r="C25" s="5">
        <v>9692</v>
      </c>
      <c r="D25" s="6" t="s">
        <v>72</v>
      </c>
      <c r="E25" s="6"/>
      <c r="F25" s="11" t="s">
        <v>312</v>
      </c>
      <c r="G25" s="3">
        <v>74758</v>
      </c>
      <c r="H25" s="3"/>
      <c r="I25" s="3">
        <v>9395</v>
      </c>
      <c r="J25" s="12"/>
      <c r="K25" s="12"/>
      <c r="L25" s="12">
        <v>132633</v>
      </c>
      <c r="M25" s="12"/>
      <c r="N25" s="12">
        <v>27113</v>
      </c>
      <c r="O25" s="12">
        <v>24232</v>
      </c>
      <c r="P25" s="12">
        <v>1444</v>
      </c>
      <c r="Q25" s="12"/>
      <c r="R25" s="30">
        <f t="shared" si="0"/>
        <v>269575</v>
      </c>
      <c r="S25" s="12">
        <v>22074</v>
      </c>
      <c r="T25" s="12"/>
      <c r="U25" s="12"/>
      <c r="V25" s="12">
        <v>12602</v>
      </c>
      <c r="W25" s="12">
        <v>29669</v>
      </c>
      <c r="X25" s="12">
        <v>13712</v>
      </c>
      <c r="Y25" s="12">
        <v>6036</v>
      </c>
      <c r="Z25" s="12">
        <v>1245</v>
      </c>
      <c r="AA25" s="12">
        <v>0</v>
      </c>
      <c r="AB25" s="13">
        <f t="shared" si="1"/>
        <v>85338</v>
      </c>
      <c r="AC25" s="14">
        <f t="shared" si="2"/>
        <v>184237</v>
      </c>
      <c r="AD25" s="12">
        <v>3060000</v>
      </c>
      <c r="AE25" s="12">
        <v>36571</v>
      </c>
      <c r="AF25" s="12">
        <v>307265</v>
      </c>
      <c r="AG25" s="12">
        <v>2195</v>
      </c>
      <c r="AH25" s="30">
        <f t="shared" si="3"/>
        <v>3406031</v>
      </c>
      <c r="AI25" s="12">
        <v>1533</v>
      </c>
      <c r="AJ25" s="30">
        <f t="shared" si="4"/>
        <v>3404498</v>
      </c>
      <c r="AK25" s="92"/>
    </row>
    <row r="26" spans="1:37" ht="17.850000000000001" customHeight="1" x14ac:dyDescent="0.25">
      <c r="A26" s="5">
        <v>23</v>
      </c>
      <c r="B26" s="5" t="s">
        <v>40</v>
      </c>
      <c r="C26" s="5">
        <v>9648</v>
      </c>
      <c r="D26" s="6" t="s">
        <v>73</v>
      </c>
      <c r="E26" s="6"/>
      <c r="F26" s="11" t="s">
        <v>51</v>
      </c>
      <c r="G26" s="3">
        <v>18218</v>
      </c>
      <c r="H26" s="3">
        <v>0</v>
      </c>
      <c r="I26" s="3">
        <v>490</v>
      </c>
      <c r="J26" s="12">
        <v>0</v>
      </c>
      <c r="K26" s="12">
        <v>0</v>
      </c>
      <c r="L26" s="12">
        <v>0</v>
      </c>
      <c r="M26" s="12"/>
      <c r="N26" s="12">
        <v>92</v>
      </c>
      <c r="O26" s="12">
        <v>8525</v>
      </c>
      <c r="P26" s="12">
        <v>521</v>
      </c>
      <c r="Q26" s="12"/>
      <c r="R26" s="30">
        <f t="shared" si="0"/>
        <v>27846</v>
      </c>
      <c r="S26" s="12"/>
      <c r="T26" s="12"/>
      <c r="U26" s="12">
        <v>5200</v>
      </c>
      <c r="V26" s="12"/>
      <c r="W26" s="12">
        <v>5037</v>
      </c>
      <c r="X26" s="12">
        <v>945</v>
      </c>
      <c r="Y26" s="12">
        <v>790</v>
      </c>
      <c r="Z26" s="12">
        <v>400</v>
      </c>
      <c r="AA26" s="12">
        <v>3891</v>
      </c>
      <c r="AB26" s="13">
        <f t="shared" si="1"/>
        <v>16263</v>
      </c>
      <c r="AC26" s="14">
        <f t="shared" si="2"/>
        <v>11583</v>
      </c>
      <c r="AD26" s="12">
        <v>490783</v>
      </c>
      <c r="AE26" s="12"/>
      <c r="AF26" s="12">
        <v>563716</v>
      </c>
      <c r="AG26" s="12">
        <v>0</v>
      </c>
      <c r="AH26" s="30">
        <f t="shared" si="3"/>
        <v>1054499</v>
      </c>
      <c r="AI26" s="12"/>
      <c r="AJ26" s="30">
        <f t="shared" si="4"/>
        <v>1054499</v>
      </c>
      <c r="AK26" s="92"/>
    </row>
    <row r="27" spans="1:37" ht="17.850000000000001" customHeight="1" x14ac:dyDescent="0.25">
      <c r="A27" s="5">
        <v>24</v>
      </c>
      <c r="B27" s="5" t="s">
        <v>40</v>
      </c>
      <c r="C27" s="5">
        <v>9743</v>
      </c>
      <c r="D27" s="6" t="s">
        <v>74</v>
      </c>
      <c r="E27" s="6"/>
      <c r="F27" s="11" t="s">
        <v>312</v>
      </c>
      <c r="G27" s="3">
        <v>47995</v>
      </c>
      <c r="H27" s="3"/>
      <c r="I27" s="3">
        <v>1059</v>
      </c>
      <c r="J27" s="12"/>
      <c r="K27" s="12"/>
      <c r="L27" s="12"/>
      <c r="M27" s="12"/>
      <c r="N27" s="12">
        <v>29397</v>
      </c>
      <c r="O27" s="12">
        <v>14197</v>
      </c>
      <c r="P27" s="12">
        <v>3236</v>
      </c>
      <c r="Q27" s="12"/>
      <c r="R27" s="30">
        <f t="shared" si="0"/>
        <v>95884</v>
      </c>
      <c r="S27" s="12"/>
      <c r="T27" s="12"/>
      <c r="U27" s="12">
        <v>13677</v>
      </c>
      <c r="V27" s="12">
        <v>4171</v>
      </c>
      <c r="W27" s="12">
        <v>23419</v>
      </c>
      <c r="X27" s="12">
        <v>10639</v>
      </c>
      <c r="Y27" s="12">
        <v>250</v>
      </c>
      <c r="Z27" s="12">
        <v>1159</v>
      </c>
      <c r="AA27" s="12">
        <v>335</v>
      </c>
      <c r="AB27" s="13">
        <f t="shared" si="1"/>
        <v>53650</v>
      </c>
      <c r="AC27" s="14">
        <f t="shared" si="2"/>
        <v>42234</v>
      </c>
      <c r="AD27" s="12">
        <v>2020000</v>
      </c>
      <c r="AE27" s="12">
        <v>94659</v>
      </c>
      <c r="AF27" s="12">
        <v>298675</v>
      </c>
      <c r="AG27" s="12"/>
      <c r="AH27" s="30">
        <f t="shared" si="3"/>
        <v>2413334</v>
      </c>
      <c r="AI27" s="12">
        <v>1032</v>
      </c>
      <c r="AJ27" s="30">
        <f t="shared" si="4"/>
        <v>2412302</v>
      </c>
      <c r="AK27" s="92"/>
    </row>
    <row r="28" spans="1:37" ht="17.850000000000001" customHeight="1" x14ac:dyDescent="0.25">
      <c r="A28" s="5">
        <v>25</v>
      </c>
      <c r="B28" s="5" t="s">
        <v>40</v>
      </c>
      <c r="C28" s="5">
        <v>18929</v>
      </c>
      <c r="D28" s="6" t="s">
        <v>75</v>
      </c>
      <c r="E28" s="6"/>
      <c r="F28" s="11" t="s">
        <v>312</v>
      </c>
      <c r="G28" s="3">
        <v>135794</v>
      </c>
      <c r="H28" s="3"/>
      <c r="I28" s="3"/>
      <c r="J28" s="12"/>
      <c r="K28" s="12">
        <v>32700</v>
      </c>
      <c r="L28" s="12">
        <v>13213</v>
      </c>
      <c r="M28" s="12"/>
      <c r="N28" s="12">
        <v>121162</v>
      </c>
      <c r="O28" s="12">
        <v>55485</v>
      </c>
      <c r="P28" s="12">
        <v>30057</v>
      </c>
      <c r="Q28" s="12"/>
      <c r="R28" s="30">
        <f t="shared" si="0"/>
        <v>388411</v>
      </c>
      <c r="S28" s="12">
        <v>50932</v>
      </c>
      <c r="T28" s="12">
        <v>29898</v>
      </c>
      <c r="U28" s="12">
        <v>11606</v>
      </c>
      <c r="V28" s="12">
        <v>75258</v>
      </c>
      <c r="W28" s="12">
        <v>277125</v>
      </c>
      <c r="X28" s="12">
        <v>66351</v>
      </c>
      <c r="Y28" s="12">
        <v>3187</v>
      </c>
      <c r="Z28" s="12"/>
      <c r="AA28" s="12"/>
      <c r="AB28" s="13">
        <f t="shared" si="1"/>
        <v>514357</v>
      </c>
      <c r="AC28" s="14">
        <f t="shared" si="2"/>
        <v>-125946</v>
      </c>
      <c r="AD28" s="12">
        <v>8967640</v>
      </c>
      <c r="AE28" s="12">
        <v>56286</v>
      </c>
      <c r="AF28" s="12">
        <v>1113738</v>
      </c>
      <c r="AG28" s="12">
        <v>15008</v>
      </c>
      <c r="AH28" s="30">
        <f t="shared" si="3"/>
        <v>10152672</v>
      </c>
      <c r="AI28" s="12">
        <v>23336</v>
      </c>
      <c r="AJ28" s="30">
        <f t="shared" si="4"/>
        <v>10129336</v>
      </c>
      <c r="AK28" s="92"/>
    </row>
    <row r="29" spans="1:37" ht="17.850000000000001" customHeight="1" x14ac:dyDescent="0.25">
      <c r="A29" s="5">
        <v>26</v>
      </c>
      <c r="B29" s="5" t="s">
        <v>40</v>
      </c>
      <c r="C29" s="5">
        <v>16724</v>
      </c>
      <c r="D29" s="6" t="s">
        <v>76</v>
      </c>
      <c r="E29" s="6"/>
      <c r="F29" s="11" t="s">
        <v>312</v>
      </c>
      <c r="G29" s="3">
        <v>177280</v>
      </c>
      <c r="H29" s="3">
        <v>219</v>
      </c>
      <c r="I29" s="3">
        <v>20074</v>
      </c>
      <c r="J29" s="12"/>
      <c r="K29" s="12">
        <v>9651</v>
      </c>
      <c r="L29" s="12">
        <v>500</v>
      </c>
      <c r="M29" s="12"/>
      <c r="N29" s="12">
        <v>63321</v>
      </c>
      <c r="O29" s="12">
        <v>177865</v>
      </c>
      <c r="P29" s="12">
        <v>23824</v>
      </c>
      <c r="Q29" s="12">
        <v>2167</v>
      </c>
      <c r="R29" s="30">
        <f t="shared" si="0"/>
        <v>474901</v>
      </c>
      <c r="S29" s="12">
        <v>156254</v>
      </c>
      <c r="T29" s="12">
        <v>46800</v>
      </c>
      <c r="U29" s="12">
        <v>14643</v>
      </c>
      <c r="V29" s="12">
        <v>55405</v>
      </c>
      <c r="W29" s="12">
        <v>92500</v>
      </c>
      <c r="X29" s="12">
        <v>41635</v>
      </c>
      <c r="Y29" s="12">
        <v>20677</v>
      </c>
      <c r="Z29" s="12">
        <v>8017</v>
      </c>
      <c r="AA29" s="12">
        <v>11853</v>
      </c>
      <c r="AB29" s="13">
        <f t="shared" si="1"/>
        <v>447784</v>
      </c>
      <c r="AC29" s="14">
        <f t="shared" si="2"/>
        <v>27117</v>
      </c>
      <c r="AD29" s="12">
        <v>3767717</v>
      </c>
      <c r="AE29" s="12">
        <v>26717</v>
      </c>
      <c r="AF29" s="12">
        <v>2674198</v>
      </c>
      <c r="AG29" s="12">
        <v>12058</v>
      </c>
      <c r="AH29" s="30">
        <f t="shared" si="3"/>
        <v>6480690</v>
      </c>
      <c r="AI29" s="12">
        <v>59166</v>
      </c>
      <c r="AJ29" s="30">
        <f t="shared" si="4"/>
        <v>6421524</v>
      </c>
      <c r="AK29" s="92"/>
    </row>
    <row r="30" spans="1:37" ht="17.850000000000001" customHeight="1" x14ac:dyDescent="0.25">
      <c r="A30" s="5">
        <v>27</v>
      </c>
      <c r="B30" s="5" t="s">
        <v>40</v>
      </c>
      <c r="C30" s="33">
        <v>20282</v>
      </c>
      <c r="D30" s="6" t="s">
        <v>313</v>
      </c>
      <c r="E30" s="6"/>
      <c r="F30" s="11" t="s">
        <v>312</v>
      </c>
      <c r="G30" s="3">
        <v>11073</v>
      </c>
      <c r="H30" s="3"/>
      <c r="I30" s="94"/>
      <c r="J30" s="95"/>
      <c r="K30" s="3">
        <v>10000</v>
      </c>
      <c r="L30" s="3"/>
      <c r="M30" s="3"/>
      <c r="N30" s="3">
        <v>626</v>
      </c>
      <c r="O30" s="3">
        <v>111</v>
      </c>
      <c r="P30" s="3"/>
      <c r="Q30" s="3">
        <v>24</v>
      </c>
      <c r="R30" s="30">
        <f t="shared" si="0"/>
        <v>21834</v>
      </c>
      <c r="S30" s="96"/>
      <c r="T30" s="3"/>
      <c r="U30" s="3"/>
      <c r="V30" s="3"/>
      <c r="W30" s="3">
        <v>467</v>
      </c>
      <c r="X30" s="3"/>
      <c r="Y30" s="3"/>
      <c r="Z30" s="3"/>
      <c r="AA30" s="3"/>
      <c r="AB30" s="13">
        <f t="shared" si="1"/>
        <v>467</v>
      </c>
      <c r="AC30" s="14">
        <f t="shared" si="2"/>
        <v>21367</v>
      </c>
      <c r="AD30" s="3">
        <v>510000</v>
      </c>
      <c r="AE30" s="3"/>
      <c r="AF30" s="3">
        <v>21366</v>
      </c>
      <c r="AG30" s="3"/>
      <c r="AH30" s="30">
        <f t="shared" si="3"/>
        <v>531366</v>
      </c>
      <c r="AI30" s="3">
        <v>24</v>
      </c>
      <c r="AJ30" s="30">
        <f t="shared" si="4"/>
        <v>531342</v>
      </c>
      <c r="AK30" s="92"/>
    </row>
    <row r="31" spans="1:37" ht="17.850000000000001" customHeight="1" x14ac:dyDescent="0.25">
      <c r="A31" s="5">
        <v>28</v>
      </c>
      <c r="B31" s="5" t="s">
        <v>40</v>
      </c>
      <c r="C31" s="5">
        <v>9696</v>
      </c>
      <c r="D31" s="6" t="s">
        <v>77</v>
      </c>
      <c r="E31" s="6"/>
      <c r="F31" s="11" t="s">
        <v>312</v>
      </c>
      <c r="G31" s="3">
        <v>16586</v>
      </c>
      <c r="H31" s="3"/>
      <c r="I31" s="3">
        <v>94</v>
      </c>
      <c r="J31" s="12"/>
      <c r="K31" s="12">
        <v>0</v>
      </c>
      <c r="L31" s="12">
        <v>0</v>
      </c>
      <c r="M31" s="12"/>
      <c r="N31" s="12">
        <v>2607</v>
      </c>
      <c r="O31" s="12">
        <v>11717</v>
      </c>
      <c r="P31" s="12">
        <v>110</v>
      </c>
      <c r="Q31" s="12"/>
      <c r="R31" s="30">
        <f t="shared" si="0"/>
        <v>31114</v>
      </c>
      <c r="S31" s="12">
        <v>6000</v>
      </c>
      <c r="T31" s="12">
        <v>0</v>
      </c>
      <c r="U31" s="12"/>
      <c r="V31" s="12">
        <v>0</v>
      </c>
      <c r="W31" s="12">
        <v>8861</v>
      </c>
      <c r="X31" s="12">
        <v>1939</v>
      </c>
      <c r="Y31" s="12"/>
      <c r="Z31" s="12">
        <v>654</v>
      </c>
      <c r="AA31" s="12">
        <v>30127</v>
      </c>
      <c r="AB31" s="13">
        <f t="shared" si="1"/>
        <v>47581</v>
      </c>
      <c r="AC31" s="14">
        <f t="shared" si="2"/>
        <v>-16467</v>
      </c>
      <c r="AD31" s="12">
        <v>289000</v>
      </c>
      <c r="AE31" s="12">
        <v>13000</v>
      </c>
      <c r="AF31" s="12">
        <v>316238</v>
      </c>
      <c r="AG31" s="12">
        <v>0</v>
      </c>
      <c r="AH31" s="30">
        <f t="shared" si="3"/>
        <v>618238</v>
      </c>
      <c r="AI31" s="12">
        <v>0</v>
      </c>
      <c r="AJ31" s="30">
        <f t="shared" si="4"/>
        <v>618238</v>
      </c>
      <c r="AK31" s="92"/>
    </row>
    <row r="32" spans="1:37" ht="17.850000000000001" customHeight="1" x14ac:dyDescent="0.25">
      <c r="A32" s="5">
        <v>29</v>
      </c>
      <c r="B32" s="5" t="s">
        <v>40</v>
      </c>
      <c r="C32" s="5">
        <v>9750</v>
      </c>
      <c r="D32" s="6" t="s">
        <v>78</v>
      </c>
      <c r="E32" s="6"/>
      <c r="F32" s="11" t="s">
        <v>312</v>
      </c>
      <c r="G32" s="3">
        <v>77772</v>
      </c>
      <c r="H32" s="3">
        <v>2145</v>
      </c>
      <c r="I32" s="3"/>
      <c r="J32" s="12">
        <v>2000</v>
      </c>
      <c r="K32" s="12"/>
      <c r="L32" s="12"/>
      <c r="M32" s="12"/>
      <c r="N32" s="12">
        <v>1911</v>
      </c>
      <c r="O32" s="12">
        <v>22742</v>
      </c>
      <c r="P32" s="12">
        <v>4556</v>
      </c>
      <c r="Q32" s="12">
        <v>6027</v>
      </c>
      <c r="R32" s="30">
        <f t="shared" si="0"/>
        <v>117153</v>
      </c>
      <c r="S32" s="12"/>
      <c r="T32" s="12"/>
      <c r="U32" s="12">
        <v>26555</v>
      </c>
      <c r="V32" s="12">
        <v>9291</v>
      </c>
      <c r="W32" s="12">
        <v>38525</v>
      </c>
      <c r="X32" s="12">
        <v>12117</v>
      </c>
      <c r="Y32" s="12"/>
      <c r="Z32" s="12">
        <v>2275</v>
      </c>
      <c r="AA32" s="12">
        <v>12530</v>
      </c>
      <c r="AB32" s="13">
        <f t="shared" si="1"/>
        <v>101293</v>
      </c>
      <c r="AC32" s="14">
        <f t="shared" si="2"/>
        <v>15860</v>
      </c>
      <c r="AD32" s="12">
        <v>725000</v>
      </c>
      <c r="AE32" s="12">
        <v>18279</v>
      </c>
      <c r="AF32" s="12">
        <v>442687</v>
      </c>
      <c r="AG32" s="12">
        <v>1557</v>
      </c>
      <c r="AH32" s="30">
        <f t="shared" si="3"/>
        <v>1187523</v>
      </c>
      <c r="AI32" s="12"/>
      <c r="AJ32" s="30">
        <f t="shared" si="4"/>
        <v>1187523</v>
      </c>
      <c r="AK32" s="92"/>
    </row>
    <row r="33" spans="1:37" s="40" customFormat="1" ht="15.75" x14ac:dyDescent="0.25">
      <c r="A33" s="36"/>
      <c r="B33" s="36"/>
      <c r="C33" s="37"/>
      <c r="D33" s="38" t="s">
        <v>304</v>
      </c>
      <c r="E33" s="38"/>
      <c r="F33" s="36"/>
      <c r="G33" s="39">
        <f>SUBTOTAL(109,G4:G32)</f>
        <v>4397865</v>
      </c>
      <c r="H33" s="39">
        <f t="shared" ref="H33:Q33" si="5">SUBTOTAL(109,H4:H32)</f>
        <v>84038</v>
      </c>
      <c r="I33" s="39">
        <f t="shared" si="5"/>
        <v>226314</v>
      </c>
      <c r="J33" s="39">
        <f t="shared" si="5"/>
        <v>1947011</v>
      </c>
      <c r="K33" s="39">
        <f t="shared" si="5"/>
        <v>377319</v>
      </c>
      <c r="L33" s="39">
        <f t="shared" si="5"/>
        <v>675907</v>
      </c>
      <c r="M33" s="39">
        <f t="shared" si="5"/>
        <v>0</v>
      </c>
      <c r="N33" s="39">
        <f t="shared" si="5"/>
        <v>1199306</v>
      </c>
      <c r="O33" s="39">
        <f t="shared" si="5"/>
        <v>721298</v>
      </c>
      <c r="P33" s="39">
        <f t="shared" si="5"/>
        <v>416370</v>
      </c>
      <c r="Q33" s="39">
        <f t="shared" si="5"/>
        <v>49394</v>
      </c>
      <c r="R33" s="44">
        <f>SUBTOTAL(109,R4:R32)</f>
        <v>10094822</v>
      </c>
      <c r="S33" s="39">
        <f>SUBTOTAL(109,S4:S32)</f>
        <v>1533288</v>
      </c>
      <c r="T33" s="39">
        <f t="shared" ref="T33:AA33" si="6">SUBTOTAL(109,T4:T32)</f>
        <v>360508</v>
      </c>
      <c r="U33" s="39">
        <f t="shared" si="6"/>
        <v>176446</v>
      </c>
      <c r="V33" s="39">
        <f t="shared" si="6"/>
        <v>1360178</v>
      </c>
      <c r="W33" s="39">
        <f t="shared" si="6"/>
        <v>1913793</v>
      </c>
      <c r="X33" s="39">
        <f t="shared" si="6"/>
        <v>813387</v>
      </c>
      <c r="Y33" s="39">
        <f t="shared" si="6"/>
        <v>500005</v>
      </c>
      <c r="Z33" s="39">
        <f t="shared" si="6"/>
        <v>133918</v>
      </c>
      <c r="AA33" s="39">
        <f t="shared" si="6"/>
        <v>632277</v>
      </c>
      <c r="AB33" s="39">
        <f>SUBTOTAL(109,AB4:AB32)</f>
        <v>7423800</v>
      </c>
      <c r="AC33" s="39">
        <f>SUBTOTAL(109,AC4:AC32)</f>
        <v>2671022</v>
      </c>
      <c r="AD33" s="39">
        <f>SUBTOTAL(109,AD4:AD32)</f>
        <v>93060853</v>
      </c>
      <c r="AE33" s="39">
        <f t="shared" ref="AE33:AG33" si="7">SUBTOTAL(109,AE4:AE32)</f>
        <v>8624680</v>
      </c>
      <c r="AF33" s="39">
        <f t="shared" si="7"/>
        <v>18593770</v>
      </c>
      <c r="AG33" s="39">
        <f t="shared" si="7"/>
        <v>91569</v>
      </c>
      <c r="AH33" s="44">
        <f>SUBTOTAL(109,AH4:AH32)</f>
        <v>120370872</v>
      </c>
      <c r="AI33" s="39">
        <f>SUBTOTAL(109,AI4:AI32)</f>
        <v>8463535</v>
      </c>
      <c r="AJ33" s="44">
        <f>SUBTOTAL(109,AJ4:AJ32)</f>
        <v>111907337</v>
      </c>
      <c r="AK33" s="92"/>
    </row>
    <row r="34" spans="1:37" s="40" customFormat="1" ht="15.75" x14ac:dyDescent="0.25">
      <c r="A34" s="41"/>
      <c r="B34" s="41"/>
      <c r="C34" s="42"/>
      <c r="D34" s="38" t="s">
        <v>296</v>
      </c>
      <c r="E34" s="43"/>
      <c r="F34" s="41"/>
      <c r="G34" s="39">
        <v>4287912.76</v>
      </c>
      <c r="H34" s="39">
        <v>88352</v>
      </c>
      <c r="I34" s="39">
        <v>443125</v>
      </c>
      <c r="J34" s="39">
        <v>968678.38</v>
      </c>
      <c r="K34" s="39">
        <v>1030652</v>
      </c>
      <c r="L34" s="39">
        <v>516683</v>
      </c>
      <c r="M34" s="39">
        <v>57854</v>
      </c>
      <c r="N34" s="39">
        <v>1028487.28</v>
      </c>
      <c r="O34" s="39">
        <v>530857.32000000007</v>
      </c>
      <c r="P34" s="39">
        <v>150616.39000000001</v>
      </c>
      <c r="Q34" s="39">
        <v>2229014.4300000002</v>
      </c>
      <c r="R34" s="44">
        <v>11332232.559999999</v>
      </c>
      <c r="S34" s="46">
        <v>1674957.99</v>
      </c>
      <c r="T34" s="39">
        <v>416434</v>
      </c>
      <c r="U34" s="39">
        <v>217220</v>
      </c>
      <c r="V34" s="39">
        <v>1327398.78</v>
      </c>
      <c r="W34" s="39">
        <v>1502134.06</v>
      </c>
      <c r="X34" s="39">
        <v>858926.91</v>
      </c>
      <c r="Y34" s="39">
        <v>726386.67</v>
      </c>
      <c r="Z34" s="39">
        <v>158300</v>
      </c>
      <c r="AA34" s="39">
        <v>1051334</v>
      </c>
      <c r="AB34" s="39">
        <v>7933092.4100000001</v>
      </c>
      <c r="AC34" s="39">
        <v>3399140.15</v>
      </c>
      <c r="AD34" s="39">
        <v>80246308</v>
      </c>
      <c r="AE34" s="39">
        <v>8805336</v>
      </c>
      <c r="AF34" s="39">
        <v>25393260</v>
      </c>
      <c r="AG34" s="39">
        <v>163311</v>
      </c>
      <c r="AH34" s="44">
        <v>114608215</v>
      </c>
      <c r="AI34" s="39">
        <v>6869045</v>
      </c>
      <c r="AJ34" s="44">
        <v>107739170</v>
      </c>
      <c r="AK34" s="92"/>
    </row>
    <row r="35" spans="1:37" s="40" customFormat="1" ht="15.75" x14ac:dyDescent="0.25">
      <c r="A35" s="41"/>
      <c r="B35" s="41"/>
      <c r="C35" s="42"/>
      <c r="D35" s="38" t="s">
        <v>302</v>
      </c>
      <c r="E35" s="43"/>
      <c r="F35" s="41"/>
      <c r="G35" s="47">
        <f t="shared" ref="G35:L35" si="8">G33/G34</f>
        <v>1.0256423687127441</v>
      </c>
      <c r="H35" s="47">
        <f t="shared" si="8"/>
        <v>0.95117258239768199</v>
      </c>
      <c r="I35" s="47">
        <f t="shared" si="8"/>
        <v>0.51072270803949227</v>
      </c>
      <c r="J35" s="47">
        <f t="shared" si="8"/>
        <v>2.0099664039162306</v>
      </c>
      <c r="K35" s="47">
        <f t="shared" si="8"/>
        <v>0.36609738301579969</v>
      </c>
      <c r="L35" s="47">
        <f t="shared" si="8"/>
        <v>1.3081657418571928</v>
      </c>
      <c r="M35" s="47"/>
      <c r="N35" s="47">
        <f t="shared" ref="N35:AJ35" si="9">N33/N34</f>
        <v>1.1660873433456562</v>
      </c>
      <c r="O35" s="47">
        <f t="shared" si="9"/>
        <v>1.3587417425081374</v>
      </c>
      <c r="P35" s="47">
        <f t="shared" si="9"/>
        <v>2.7644401781240404</v>
      </c>
      <c r="Q35" s="47">
        <f t="shared" si="9"/>
        <v>2.2159569420104649E-2</v>
      </c>
      <c r="R35" s="48">
        <f t="shared" si="9"/>
        <v>0.8908061096127029</v>
      </c>
      <c r="S35" s="47">
        <f t="shared" si="9"/>
        <v>0.91541878014504707</v>
      </c>
      <c r="T35" s="47">
        <f t="shared" si="9"/>
        <v>0.86570260833649515</v>
      </c>
      <c r="U35" s="47">
        <f t="shared" si="9"/>
        <v>0.81229168584844857</v>
      </c>
      <c r="V35" s="47">
        <f t="shared" si="9"/>
        <v>1.0246943273520259</v>
      </c>
      <c r="W35" s="47">
        <f t="shared" si="9"/>
        <v>1.2740494014229329</v>
      </c>
      <c r="X35" s="47">
        <f t="shared" si="9"/>
        <v>0.94698045960627775</v>
      </c>
      <c r="Y35" s="47">
        <f t="shared" si="9"/>
        <v>0.68834550612003931</v>
      </c>
      <c r="Z35" s="47">
        <f t="shared" si="9"/>
        <v>0.84597599494630449</v>
      </c>
      <c r="AA35" s="47">
        <f t="shared" si="9"/>
        <v>0.60140450132878798</v>
      </c>
      <c r="AB35" s="47">
        <f t="shared" si="9"/>
        <v>0.93580152812060835</v>
      </c>
      <c r="AC35" s="47">
        <f t="shared" si="9"/>
        <v>0.78579343072982744</v>
      </c>
      <c r="AD35" s="47">
        <f t="shared" si="9"/>
        <v>1.159690150480194</v>
      </c>
      <c r="AE35" s="47">
        <f t="shared" si="9"/>
        <v>0.97948334964162642</v>
      </c>
      <c r="AF35" s="47">
        <f t="shared" si="9"/>
        <v>0.73223249003869528</v>
      </c>
      <c r="AG35" s="47">
        <f t="shared" si="9"/>
        <v>0.56070319819240588</v>
      </c>
      <c r="AH35" s="48">
        <f t="shared" si="9"/>
        <v>1.0502813607209571</v>
      </c>
      <c r="AI35" s="47">
        <f t="shared" si="9"/>
        <v>1.2321268822667488</v>
      </c>
      <c r="AJ35" s="48">
        <f t="shared" si="9"/>
        <v>1.0386875729597693</v>
      </c>
      <c r="AK35" s="92"/>
    </row>
    <row r="36" spans="1:37" x14ac:dyDescent="0.25">
      <c r="A36" s="15"/>
      <c r="B36" s="15"/>
      <c r="C36" s="16"/>
      <c r="D36" s="17"/>
      <c r="E36" s="17"/>
      <c r="F36" s="15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7" x14ac:dyDescent="0.25">
      <c r="A37" s="15"/>
      <c r="B37" s="15"/>
      <c r="C37" s="16"/>
      <c r="D37" s="17"/>
      <c r="E37" s="17"/>
      <c r="F37" s="15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9" spans="1:37" x14ac:dyDescent="0.25">
      <c r="F39" s="20">
        <f>COUNTIF(F4:F32,"Y")</f>
        <v>22</v>
      </c>
    </row>
    <row r="40" spans="1:37" x14ac:dyDescent="0.25">
      <c r="A40" s="21" t="s">
        <v>79</v>
      </c>
      <c r="B40" s="22"/>
    </row>
    <row r="41" spans="1:37" x14ac:dyDescent="0.25">
      <c r="A41" s="23" t="s">
        <v>80</v>
      </c>
      <c r="B41" s="24">
        <f>COUNT(tblAlpine[[#All],[Ref]])</f>
        <v>29</v>
      </c>
    </row>
    <row r="42" spans="1:37" x14ac:dyDescent="0.25">
      <c r="A42" s="25" t="s">
        <v>81</v>
      </c>
      <c r="B42" s="26">
        <f>COUNTIF(tblAlpine[[#All],[2024 Statistics Returned (Y/N)]],"Y")</f>
        <v>22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BA6F-E6AB-4D6A-94F7-C5DF2AAEE300}">
  <sheetPr>
    <tabColor rgb="FFFF0000"/>
  </sheetPr>
  <dimension ref="A1:AJ58"/>
  <sheetViews>
    <sheetView workbookViewId="0">
      <pane xSplit="5" ySplit="3" topLeftCell="F45" activePane="bottomRight" state="frozen"/>
      <selection pane="topRight" activeCell="F1" sqref="F1"/>
      <selection pane="bottomLeft" activeCell="A4" sqref="A4"/>
      <selection pane="bottomRight" activeCell="A46" sqref="A46"/>
    </sheetView>
  </sheetViews>
  <sheetFormatPr defaultColWidth="12.42578125" defaultRowHeight="15" x14ac:dyDescent="0.25"/>
  <cols>
    <col min="2" max="2" width="13.5703125" customWidth="1"/>
    <col min="4" max="4" width="54.42578125" bestFit="1" customWidth="1"/>
    <col min="5" max="5" width="17" bestFit="1" customWidth="1"/>
    <col min="6" max="36" width="15.5703125" customWidth="1"/>
  </cols>
  <sheetData>
    <row r="1" spans="1:36" s="28" customFormat="1" ht="23.25" x14ac:dyDescent="0.35">
      <c r="A1" s="4" t="s">
        <v>306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/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5">
        <v>1</v>
      </c>
      <c r="B4" s="5" t="s">
        <v>41</v>
      </c>
      <c r="C4" s="5">
        <v>9521</v>
      </c>
      <c r="D4" s="6" t="s">
        <v>82</v>
      </c>
      <c r="E4" s="6"/>
      <c r="F4" s="5" t="s">
        <v>312</v>
      </c>
      <c r="G4" s="3">
        <v>118292</v>
      </c>
      <c r="H4" s="3"/>
      <c r="I4" s="3"/>
      <c r="J4" s="3"/>
      <c r="K4" s="3"/>
      <c r="L4" s="3"/>
      <c r="M4" s="3"/>
      <c r="N4" s="3">
        <v>9100</v>
      </c>
      <c r="O4" s="3">
        <v>4411</v>
      </c>
      <c r="P4" s="3">
        <v>444</v>
      </c>
      <c r="Q4" s="3">
        <v>28</v>
      </c>
      <c r="R4" s="30">
        <f t="shared" ref="R4:R23" si="0">SUM(G4:Q4)</f>
        <v>132275</v>
      </c>
      <c r="S4" s="12">
        <v>62548</v>
      </c>
      <c r="T4" s="12">
        <v>14300</v>
      </c>
      <c r="U4" s="12">
        <v>11778</v>
      </c>
      <c r="V4" s="12">
        <v>497</v>
      </c>
      <c r="W4" s="12">
        <v>23568</v>
      </c>
      <c r="X4" s="12">
        <v>12311</v>
      </c>
      <c r="Y4" s="12">
        <v>11305</v>
      </c>
      <c r="Z4" s="12"/>
      <c r="AA4" s="12"/>
      <c r="AB4" s="13">
        <f t="shared" ref="AB4:AB47" si="1">SUM(S4:AA4)</f>
        <v>136307</v>
      </c>
      <c r="AC4" s="14">
        <f t="shared" ref="AC4:AC48" si="2">R4-AB4</f>
        <v>-4032</v>
      </c>
      <c r="AD4" s="12"/>
      <c r="AE4" s="12">
        <v>10903</v>
      </c>
      <c r="AF4" s="12">
        <v>158645</v>
      </c>
      <c r="AG4" s="12">
        <v>1599</v>
      </c>
      <c r="AH4" s="30">
        <f t="shared" ref="AH4:AH47" si="3">SUM(AD4:AG4)</f>
        <v>171147</v>
      </c>
      <c r="AI4" s="12">
        <v>2564</v>
      </c>
      <c r="AJ4" s="30">
        <f t="shared" ref="AJ4:AJ47" si="4">+AH4-AI4</f>
        <v>168583</v>
      </c>
    </row>
    <row r="5" spans="1:36" ht="17.850000000000001" customHeight="1" x14ac:dyDescent="0.25">
      <c r="A5" s="5">
        <f t="shared" ref="A5:A48" si="5">A4+1</f>
        <v>2</v>
      </c>
      <c r="B5" s="5" t="s">
        <v>41</v>
      </c>
      <c r="C5" s="5">
        <v>9561</v>
      </c>
      <c r="D5" s="6" t="s">
        <v>83</v>
      </c>
      <c r="E5" s="6"/>
      <c r="F5" s="5" t="s">
        <v>312</v>
      </c>
      <c r="G5" s="3">
        <v>10670</v>
      </c>
      <c r="H5" s="3"/>
      <c r="I5" s="3">
        <v>0</v>
      </c>
      <c r="J5" s="3">
        <v>0</v>
      </c>
      <c r="K5" s="3"/>
      <c r="L5" s="3">
        <v>0</v>
      </c>
      <c r="M5" s="3"/>
      <c r="N5" s="3">
        <v>21202</v>
      </c>
      <c r="O5" s="3">
        <v>21072</v>
      </c>
      <c r="P5" s="3"/>
      <c r="Q5" s="3">
        <v>12488</v>
      </c>
      <c r="R5" s="30">
        <f t="shared" si="0"/>
        <v>65432</v>
      </c>
      <c r="S5" s="12"/>
      <c r="T5" s="12">
        <v>0</v>
      </c>
      <c r="U5" s="12">
        <v>4500</v>
      </c>
      <c r="V5" s="12"/>
      <c r="W5" s="12">
        <v>34958</v>
      </c>
      <c r="X5" s="12">
        <v>8114</v>
      </c>
      <c r="Y5" s="12">
        <v>120</v>
      </c>
      <c r="Z5" s="12">
        <v>0</v>
      </c>
      <c r="AA5" s="12"/>
      <c r="AB5" s="13">
        <f t="shared" si="1"/>
        <v>47692</v>
      </c>
      <c r="AC5" s="14">
        <f t="shared" si="2"/>
        <v>17740</v>
      </c>
      <c r="AD5" s="12">
        <v>3287025</v>
      </c>
      <c r="AE5" s="12">
        <v>95678</v>
      </c>
      <c r="AF5" s="12">
        <v>408963</v>
      </c>
      <c r="AG5" s="12"/>
      <c r="AH5" s="30">
        <f t="shared" si="3"/>
        <v>3791666</v>
      </c>
      <c r="AI5" s="12">
        <v>0</v>
      </c>
      <c r="AJ5" s="30">
        <f t="shared" si="4"/>
        <v>3791666</v>
      </c>
    </row>
    <row r="6" spans="1:36" ht="17.850000000000001" customHeight="1" x14ac:dyDescent="0.25">
      <c r="A6" s="5">
        <f t="shared" si="5"/>
        <v>3</v>
      </c>
      <c r="B6" s="5" t="s">
        <v>41</v>
      </c>
      <c r="C6" s="5">
        <v>19772</v>
      </c>
      <c r="D6" s="6" t="s">
        <v>84</v>
      </c>
      <c r="E6" s="6"/>
      <c r="F6" s="5" t="s">
        <v>312</v>
      </c>
      <c r="G6" s="3">
        <v>63094</v>
      </c>
      <c r="H6" s="3"/>
      <c r="I6" s="3"/>
      <c r="J6" s="3"/>
      <c r="K6" s="3"/>
      <c r="L6" s="3">
        <v>1433</v>
      </c>
      <c r="M6" s="3"/>
      <c r="N6" s="3">
        <v>3835</v>
      </c>
      <c r="O6" s="3">
        <v>17569</v>
      </c>
      <c r="P6" s="3">
        <v>576</v>
      </c>
      <c r="Q6" s="3"/>
      <c r="R6" s="30">
        <f t="shared" si="0"/>
        <v>86507</v>
      </c>
      <c r="S6" s="3"/>
      <c r="T6" s="3"/>
      <c r="U6" s="3">
        <v>4231</v>
      </c>
      <c r="V6" s="3">
        <v>17091</v>
      </c>
      <c r="W6" s="3">
        <v>13053</v>
      </c>
      <c r="X6" s="3">
        <v>13555</v>
      </c>
      <c r="Y6" s="3">
        <v>7418</v>
      </c>
      <c r="Z6" s="3">
        <v>1950</v>
      </c>
      <c r="AA6" s="3">
        <v>1149</v>
      </c>
      <c r="AB6" s="13">
        <f t="shared" si="1"/>
        <v>58447</v>
      </c>
      <c r="AC6" s="14">
        <f t="shared" si="2"/>
        <v>28060</v>
      </c>
      <c r="AD6" s="3">
        <v>970000</v>
      </c>
      <c r="AE6" s="3">
        <v>185841</v>
      </c>
      <c r="AF6" s="3">
        <v>349172</v>
      </c>
      <c r="AG6" s="3"/>
      <c r="AH6" s="90">
        <f t="shared" si="3"/>
        <v>1505013</v>
      </c>
      <c r="AI6" s="3">
        <v>667</v>
      </c>
      <c r="AJ6" s="90">
        <f t="shared" si="4"/>
        <v>1504346</v>
      </c>
    </row>
    <row r="7" spans="1:36" ht="17.850000000000001" customHeight="1" x14ac:dyDescent="0.25">
      <c r="A7" s="5">
        <f t="shared" si="5"/>
        <v>4</v>
      </c>
      <c r="B7" s="5" t="s">
        <v>41</v>
      </c>
      <c r="C7" s="5">
        <v>9523</v>
      </c>
      <c r="D7" s="6" t="s">
        <v>85</v>
      </c>
      <c r="E7" s="6"/>
      <c r="F7" s="5" t="s">
        <v>51</v>
      </c>
      <c r="G7" s="3">
        <v>95446</v>
      </c>
      <c r="H7" s="3">
        <v>2450</v>
      </c>
      <c r="I7" s="3">
        <v>341</v>
      </c>
      <c r="J7" s="3">
        <v>661</v>
      </c>
      <c r="K7" s="3">
        <v>1595</v>
      </c>
      <c r="L7" s="3"/>
      <c r="M7" s="3"/>
      <c r="N7" s="3">
        <v>6745</v>
      </c>
      <c r="O7" s="3">
        <v>651</v>
      </c>
      <c r="P7" s="3">
        <v>4563</v>
      </c>
      <c r="Q7" s="3"/>
      <c r="R7" s="30">
        <f t="shared" si="0"/>
        <v>112452</v>
      </c>
      <c r="S7" s="12"/>
      <c r="T7" s="12"/>
      <c r="U7" s="12">
        <v>1275</v>
      </c>
      <c r="V7" s="12"/>
      <c r="W7" s="12">
        <v>27125</v>
      </c>
      <c r="X7" s="12">
        <v>41858</v>
      </c>
      <c r="Y7" s="12">
        <v>16061</v>
      </c>
      <c r="Z7" s="12"/>
      <c r="AA7" s="12">
        <v>4189</v>
      </c>
      <c r="AB7" s="13">
        <f t="shared" si="1"/>
        <v>90508</v>
      </c>
      <c r="AC7" s="14">
        <f t="shared" si="2"/>
        <v>21944</v>
      </c>
      <c r="AD7" s="12">
        <v>1270000</v>
      </c>
      <c r="AE7" s="12"/>
      <c r="AF7" s="12">
        <v>107488</v>
      </c>
      <c r="AG7" s="12"/>
      <c r="AH7" s="30">
        <f t="shared" si="3"/>
        <v>1377488</v>
      </c>
      <c r="AI7" s="12"/>
      <c r="AJ7" s="30">
        <f t="shared" si="4"/>
        <v>1377488</v>
      </c>
    </row>
    <row r="8" spans="1:36" ht="17.850000000000001" customHeight="1" x14ac:dyDescent="0.25">
      <c r="A8" s="5">
        <f t="shared" si="5"/>
        <v>5</v>
      </c>
      <c r="B8" s="5" t="s">
        <v>41</v>
      </c>
      <c r="C8" s="5">
        <v>9598</v>
      </c>
      <c r="D8" s="6" t="s">
        <v>86</v>
      </c>
      <c r="E8" s="6"/>
      <c r="F8" s="5" t="s">
        <v>312</v>
      </c>
      <c r="G8" s="3">
        <v>25178</v>
      </c>
      <c r="H8" s="3">
        <v>3270</v>
      </c>
      <c r="I8" s="3"/>
      <c r="J8" s="3">
        <v>0</v>
      </c>
      <c r="K8" s="3">
        <v>223</v>
      </c>
      <c r="L8" s="3"/>
      <c r="M8" s="3">
        <v>21459</v>
      </c>
      <c r="N8" s="3">
        <v>20595</v>
      </c>
      <c r="O8" s="3">
        <v>27336</v>
      </c>
      <c r="P8" s="3">
        <v>4556</v>
      </c>
      <c r="Q8" s="3"/>
      <c r="R8" s="30">
        <f t="shared" si="0"/>
        <v>102617</v>
      </c>
      <c r="S8" s="12"/>
      <c r="T8" s="12"/>
      <c r="U8" s="12">
        <v>8834</v>
      </c>
      <c r="V8" s="12">
        <v>8071</v>
      </c>
      <c r="W8" s="12">
        <v>23708</v>
      </c>
      <c r="X8" s="12">
        <v>7339</v>
      </c>
      <c r="Y8" s="12"/>
      <c r="Z8" s="12">
        <v>270</v>
      </c>
      <c r="AA8" s="12">
        <v>5175</v>
      </c>
      <c r="AB8" s="13">
        <f t="shared" si="1"/>
        <v>53397</v>
      </c>
      <c r="AC8" s="14">
        <f t="shared" si="2"/>
        <v>49220</v>
      </c>
      <c r="AD8" s="12">
        <v>2515919</v>
      </c>
      <c r="AE8" s="12">
        <v>78633</v>
      </c>
      <c r="AF8" s="12">
        <v>750849</v>
      </c>
      <c r="AG8" s="12">
        <v>4731</v>
      </c>
      <c r="AH8" s="30">
        <f t="shared" si="3"/>
        <v>3350132</v>
      </c>
      <c r="AI8" s="12">
        <v>5889</v>
      </c>
      <c r="AJ8" s="30">
        <f t="shared" si="4"/>
        <v>3344243</v>
      </c>
    </row>
    <row r="9" spans="1:36" ht="17.850000000000001" customHeight="1" x14ac:dyDescent="0.25">
      <c r="A9" s="5">
        <f t="shared" si="5"/>
        <v>6</v>
      </c>
      <c r="B9" s="5" t="s">
        <v>41</v>
      </c>
      <c r="C9" s="5">
        <v>16010</v>
      </c>
      <c r="D9" s="6" t="s">
        <v>87</v>
      </c>
      <c r="E9" s="6"/>
      <c r="F9" s="5" t="s">
        <v>312</v>
      </c>
      <c r="G9" s="3">
        <v>51585</v>
      </c>
      <c r="H9" s="3"/>
      <c r="I9" s="3"/>
      <c r="J9" s="3">
        <v>0</v>
      </c>
      <c r="K9" s="3"/>
      <c r="L9" s="3">
        <v>0</v>
      </c>
      <c r="M9" s="3"/>
      <c r="N9" s="3">
        <v>20366</v>
      </c>
      <c r="O9" s="3">
        <v>2758</v>
      </c>
      <c r="P9" s="3">
        <v>3608</v>
      </c>
      <c r="Q9" s="3">
        <v>267</v>
      </c>
      <c r="R9" s="30">
        <f t="shared" si="0"/>
        <v>78584</v>
      </c>
      <c r="S9" s="12"/>
      <c r="T9" s="12"/>
      <c r="U9" s="12"/>
      <c r="V9" s="12">
        <v>62782</v>
      </c>
      <c r="W9" s="12"/>
      <c r="X9" s="12">
        <v>12216</v>
      </c>
      <c r="Y9" s="12">
        <v>8518</v>
      </c>
      <c r="Z9" s="12"/>
      <c r="AA9" s="12">
        <v>9615</v>
      </c>
      <c r="AB9" s="13">
        <f t="shared" si="1"/>
        <v>93131</v>
      </c>
      <c r="AC9" s="14">
        <f t="shared" si="2"/>
        <v>-14547</v>
      </c>
      <c r="AD9" s="12">
        <v>699672</v>
      </c>
      <c r="AE9" s="12">
        <v>3586</v>
      </c>
      <c r="AF9" s="12">
        <v>45924</v>
      </c>
      <c r="AG9" s="12">
        <v>2125</v>
      </c>
      <c r="AH9" s="30">
        <f t="shared" si="3"/>
        <v>751307</v>
      </c>
      <c r="AI9" s="12">
        <v>14547</v>
      </c>
      <c r="AJ9" s="30">
        <f t="shared" si="4"/>
        <v>736760</v>
      </c>
    </row>
    <row r="10" spans="1:36" ht="17.850000000000001" customHeight="1" x14ac:dyDescent="0.25">
      <c r="A10" s="5">
        <f t="shared" si="5"/>
        <v>7</v>
      </c>
      <c r="B10" s="5" t="s">
        <v>41</v>
      </c>
      <c r="C10" s="5">
        <v>9576</v>
      </c>
      <c r="D10" s="6" t="s">
        <v>88</v>
      </c>
      <c r="E10" s="6"/>
      <c r="F10" s="5" t="s">
        <v>312</v>
      </c>
      <c r="G10" s="3">
        <v>80969</v>
      </c>
      <c r="H10" s="3">
        <v>0</v>
      </c>
      <c r="I10" s="3">
        <v>2680</v>
      </c>
      <c r="J10" s="3">
        <v>0</v>
      </c>
      <c r="K10" s="3"/>
      <c r="L10" s="3"/>
      <c r="M10" s="3"/>
      <c r="N10" s="3">
        <v>7485</v>
      </c>
      <c r="O10" s="3">
        <v>11319</v>
      </c>
      <c r="P10" s="3"/>
      <c r="Q10" s="3"/>
      <c r="R10" s="30">
        <f t="shared" si="0"/>
        <v>102453</v>
      </c>
      <c r="S10" s="12">
        <v>73932</v>
      </c>
      <c r="T10" s="12"/>
      <c r="U10" s="12">
        <v>9786</v>
      </c>
      <c r="V10" s="12">
        <v>13620</v>
      </c>
      <c r="W10" s="12">
        <v>27807</v>
      </c>
      <c r="X10" s="12">
        <v>8306</v>
      </c>
      <c r="Y10" s="12">
        <v>8724</v>
      </c>
      <c r="Z10" s="12"/>
      <c r="AA10" s="12">
        <v>1721</v>
      </c>
      <c r="AB10" s="13">
        <f t="shared" si="1"/>
        <v>143896</v>
      </c>
      <c r="AC10" s="14">
        <f t="shared" si="2"/>
        <v>-41443</v>
      </c>
      <c r="AD10" s="12">
        <v>1230000</v>
      </c>
      <c r="AE10" s="12">
        <v>145734</v>
      </c>
      <c r="AF10" s="12">
        <v>354415</v>
      </c>
      <c r="AG10" s="12"/>
      <c r="AH10" s="30">
        <f t="shared" si="3"/>
        <v>1730149</v>
      </c>
      <c r="AI10" s="12">
        <v>4023</v>
      </c>
      <c r="AJ10" s="30">
        <f t="shared" si="4"/>
        <v>1726126</v>
      </c>
    </row>
    <row r="11" spans="1:36" ht="17.850000000000001" customHeight="1" x14ac:dyDescent="0.25">
      <c r="A11" s="5">
        <f t="shared" si="5"/>
        <v>8</v>
      </c>
      <c r="B11" s="5" t="s">
        <v>41</v>
      </c>
      <c r="C11" s="5">
        <v>9510</v>
      </c>
      <c r="D11" s="6" t="s">
        <v>89</v>
      </c>
      <c r="E11" s="6"/>
      <c r="F11" s="5" t="s">
        <v>312</v>
      </c>
      <c r="G11" s="3">
        <v>9856</v>
      </c>
      <c r="H11" s="3"/>
      <c r="I11" s="3">
        <v>0</v>
      </c>
      <c r="J11" s="3"/>
      <c r="K11" s="3">
        <v>13117</v>
      </c>
      <c r="L11" s="3">
        <v>0</v>
      </c>
      <c r="M11" s="3"/>
      <c r="N11" s="3">
        <v>30380</v>
      </c>
      <c r="O11" s="3">
        <v>15846.23</v>
      </c>
      <c r="P11" s="3"/>
      <c r="Q11" s="3">
        <v>172500</v>
      </c>
      <c r="R11" s="30">
        <f t="shared" si="0"/>
        <v>241699.22999999998</v>
      </c>
      <c r="S11" s="12"/>
      <c r="T11" s="12"/>
      <c r="U11" s="12"/>
      <c r="V11" s="12"/>
      <c r="W11" s="12">
        <v>62925</v>
      </c>
      <c r="X11" s="12">
        <v>3319</v>
      </c>
      <c r="Y11" s="12">
        <v>36</v>
      </c>
      <c r="Z11" s="12"/>
      <c r="AA11" s="12">
        <v>250</v>
      </c>
      <c r="AB11" s="13">
        <f t="shared" si="1"/>
        <v>66530</v>
      </c>
      <c r="AC11" s="14">
        <f t="shared" si="2"/>
        <v>175169.22999999998</v>
      </c>
      <c r="AD11" s="12">
        <v>619000</v>
      </c>
      <c r="AE11" s="12">
        <v>4358</v>
      </c>
      <c r="AF11" s="12">
        <v>64103</v>
      </c>
      <c r="AG11" s="12">
        <v>4420</v>
      </c>
      <c r="AH11" s="30">
        <f t="shared" si="3"/>
        <v>691881</v>
      </c>
      <c r="AI11" s="12">
        <v>659</v>
      </c>
      <c r="AJ11" s="30">
        <f t="shared" si="4"/>
        <v>691222</v>
      </c>
    </row>
    <row r="12" spans="1:36" ht="17.850000000000001" customHeight="1" x14ac:dyDescent="0.25">
      <c r="A12" s="5">
        <f t="shared" si="5"/>
        <v>9</v>
      </c>
      <c r="B12" s="5" t="s">
        <v>41</v>
      </c>
      <c r="C12" s="5">
        <v>13590</v>
      </c>
      <c r="D12" s="6" t="s">
        <v>90</v>
      </c>
      <c r="E12" s="6"/>
      <c r="F12" s="5" t="s">
        <v>312</v>
      </c>
      <c r="G12" s="3">
        <v>57893</v>
      </c>
      <c r="H12" s="3"/>
      <c r="I12" s="3">
        <v>161</v>
      </c>
      <c r="J12" s="3">
        <v>0</v>
      </c>
      <c r="K12" s="3">
        <v>750</v>
      </c>
      <c r="L12" s="3"/>
      <c r="M12" s="3"/>
      <c r="N12" s="3">
        <v>23167</v>
      </c>
      <c r="O12" s="3">
        <v>19059</v>
      </c>
      <c r="P12" s="3">
        <v>11307</v>
      </c>
      <c r="Q12" s="3"/>
      <c r="R12" s="30">
        <f t="shared" si="0"/>
        <v>112337</v>
      </c>
      <c r="S12" s="12"/>
      <c r="T12" s="12"/>
      <c r="U12" s="12">
        <v>12581</v>
      </c>
      <c r="V12" s="12"/>
      <c r="W12" s="12">
        <v>47394</v>
      </c>
      <c r="X12" s="12">
        <v>6985</v>
      </c>
      <c r="Y12" s="12">
        <v>600</v>
      </c>
      <c r="Z12" s="12"/>
      <c r="AA12" s="12">
        <v>17719</v>
      </c>
      <c r="AB12" s="13">
        <f t="shared" si="1"/>
        <v>85279</v>
      </c>
      <c r="AC12" s="14">
        <f t="shared" si="2"/>
        <v>27058</v>
      </c>
      <c r="AD12" s="12">
        <v>2259000</v>
      </c>
      <c r="AE12" s="12">
        <v>1842</v>
      </c>
      <c r="AF12" s="12">
        <v>395182</v>
      </c>
      <c r="AG12" s="12">
        <v>1974</v>
      </c>
      <c r="AH12" s="30">
        <f t="shared" si="3"/>
        <v>2657998</v>
      </c>
      <c r="AI12" s="12">
        <v>4970</v>
      </c>
      <c r="AJ12" s="30">
        <f t="shared" si="4"/>
        <v>2653028</v>
      </c>
    </row>
    <row r="13" spans="1:36" ht="17.850000000000001" customHeight="1" x14ac:dyDescent="0.25">
      <c r="A13" s="5">
        <f t="shared" si="5"/>
        <v>10</v>
      </c>
      <c r="B13" s="5" t="s">
        <v>41</v>
      </c>
      <c r="C13" s="5">
        <v>9524</v>
      </c>
      <c r="D13" s="6" t="s">
        <v>91</v>
      </c>
      <c r="E13" s="6"/>
      <c r="F13" s="5" t="s">
        <v>312</v>
      </c>
      <c r="G13" s="3">
        <v>53714</v>
      </c>
      <c r="H13" s="3">
        <v>478</v>
      </c>
      <c r="I13" s="3">
        <v>47560</v>
      </c>
      <c r="J13" s="3"/>
      <c r="K13" s="3"/>
      <c r="L13" s="3">
        <v>5000</v>
      </c>
      <c r="M13" s="3"/>
      <c r="N13" s="3">
        <v>103202</v>
      </c>
      <c r="O13" s="3">
        <v>36525</v>
      </c>
      <c r="P13" s="3">
        <v>2960</v>
      </c>
      <c r="Q13" s="3">
        <v>720</v>
      </c>
      <c r="R13" s="30">
        <f t="shared" si="0"/>
        <v>250159</v>
      </c>
      <c r="S13" s="12">
        <v>72642</v>
      </c>
      <c r="T13" s="12">
        <v>26000</v>
      </c>
      <c r="U13" s="12">
        <v>6595</v>
      </c>
      <c r="V13" s="12">
        <v>31246</v>
      </c>
      <c r="W13" s="12">
        <v>56309</v>
      </c>
      <c r="X13" s="12">
        <v>37912</v>
      </c>
      <c r="Y13" s="12">
        <v>35417</v>
      </c>
      <c r="Z13" s="12"/>
      <c r="AA13" s="12">
        <v>840</v>
      </c>
      <c r="AB13" s="13">
        <f t="shared" si="1"/>
        <v>266961</v>
      </c>
      <c r="AC13" s="14">
        <f t="shared" si="2"/>
        <v>-16802</v>
      </c>
      <c r="AD13" s="12">
        <v>7938330</v>
      </c>
      <c r="AE13" s="12">
        <v>3745</v>
      </c>
      <c r="AF13" s="12">
        <v>709422</v>
      </c>
      <c r="AG13" s="12">
        <v>6202</v>
      </c>
      <c r="AH13" s="30">
        <f t="shared" si="3"/>
        <v>8657699</v>
      </c>
      <c r="AI13" s="12">
        <v>15342</v>
      </c>
      <c r="AJ13" s="30">
        <f t="shared" si="4"/>
        <v>8642357</v>
      </c>
    </row>
    <row r="14" spans="1:36" ht="17.850000000000001" customHeight="1" x14ac:dyDescent="0.25">
      <c r="A14" s="5">
        <f t="shared" si="5"/>
        <v>11</v>
      </c>
      <c r="B14" s="5" t="s">
        <v>41</v>
      </c>
      <c r="C14" s="5">
        <v>9525</v>
      </c>
      <c r="D14" s="6" t="s">
        <v>92</v>
      </c>
      <c r="E14" s="6"/>
      <c r="F14" s="5" t="s">
        <v>312</v>
      </c>
      <c r="G14" s="3">
        <v>107539</v>
      </c>
      <c r="H14" s="3"/>
      <c r="I14" s="3"/>
      <c r="J14" s="3"/>
      <c r="K14" s="3">
        <v>8531</v>
      </c>
      <c r="L14" s="3"/>
      <c r="M14" s="3"/>
      <c r="N14" s="3">
        <v>38121</v>
      </c>
      <c r="O14" s="3">
        <v>5183</v>
      </c>
      <c r="P14" s="3">
        <v>7927</v>
      </c>
      <c r="Q14" s="3"/>
      <c r="R14" s="30">
        <f t="shared" si="0"/>
        <v>167301</v>
      </c>
      <c r="S14" s="12"/>
      <c r="T14" s="12"/>
      <c r="U14" s="12">
        <v>14321</v>
      </c>
      <c r="V14" s="12">
        <v>48167</v>
      </c>
      <c r="W14" s="12">
        <v>31525</v>
      </c>
      <c r="X14" s="12">
        <v>27995</v>
      </c>
      <c r="Y14" s="12">
        <v>5050</v>
      </c>
      <c r="Z14" s="12">
        <v>3800</v>
      </c>
      <c r="AA14" s="12">
        <v>218</v>
      </c>
      <c r="AB14" s="13">
        <f t="shared" si="1"/>
        <v>131076</v>
      </c>
      <c r="AC14" s="14">
        <f t="shared" si="2"/>
        <v>36225</v>
      </c>
      <c r="AD14" s="12">
        <v>4240000</v>
      </c>
      <c r="AE14" s="12">
        <v>32588</v>
      </c>
      <c r="AF14" s="12">
        <v>134352</v>
      </c>
      <c r="AG14" s="12">
        <v>4026</v>
      </c>
      <c r="AH14" s="30">
        <f t="shared" si="3"/>
        <v>4410966</v>
      </c>
      <c r="AI14" s="12">
        <v>5998</v>
      </c>
      <c r="AJ14" s="30">
        <f t="shared" si="4"/>
        <v>4404968</v>
      </c>
    </row>
    <row r="15" spans="1:36" ht="17.850000000000001" customHeight="1" x14ac:dyDescent="0.25">
      <c r="A15" s="5">
        <f t="shared" si="5"/>
        <v>12</v>
      </c>
      <c r="B15" s="5" t="s">
        <v>41</v>
      </c>
      <c r="C15" s="5">
        <v>9527</v>
      </c>
      <c r="D15" s="6" t="s">
        <v>93</v>
      </c>
      <c r="E15" s="6"/>
      <c r="F15" s="5" t="s">
        <v>312</v>
      </c>
      <c r="G15" s="3">
        <v>78146</v>
      </c>
      <c r="H15" s="3">
        <v>0</v>
      </c>
      <c r="I15" s="3">
        <v>0</v>
      </c>
      <c r="J15" s="3">
        <v>0</v>
      </c>
      <c r="K15" s="3"/>
      <c r="L15" s="3"/>
      <c r="M15" s="3"/>
      <c r="N15" s="3">
        <v>4694</v>
      </c>
      <c r="O15" s="3">
        <v>76877</v>
      </c>
      <c r="P15" s="3">
        <v>56424</v>
      </c>
      <c r="Q15" s="3">
        <v>1449</v>
      </c>
      <c r="R15" s="30">
        <f t="shared" si="0"/>
        <v>217590</v>
      </c>
      <c r="S15" s="12">
        <v>74850</v>
      </c>
      <c r="T15" s="12">
        <v>16783</v>
      </c>
      <c r="U15" s="12">
        <v>24111</v>
      </c>
      <c r="V15" s="12">
        <v>34632</v>
      </c>
      <c r="W15" s="12">
        <v>62468</v>
      </c>
      <c r="X15" s="12">
        <v>14801</v>
      </c>
      <c r="Y15" s="12">
        <v>5776</v>
      </c>
      <c r="Z15" s="12"/>
      <c r="AA15" s="12">
        <v>6516</v>
      </c>
      <c r="AB15" s="13">
        <f t="shared" si="1"/>
        <v>239937</v>
      </c>
      <c r="AC15" s="14">
        <f t="shared" si="2"/>
        <v>-22347</v>
      </c>
      <c r="AD15" s="12">
        <v>3696693</v>
      </c>
      <c r="AE15" s="12"/>
      <c r="AF15" s="12">
        <v>961078</v>
      </c>
      <c r="AG15" s="12"/>
      <c r="AH15" s="30">
        <f t="shared" si="3"/>
        <v>4657771</v>
      </c>
      <c r="AI15" s="12">
        <v>7825</v>
      </c>
      <c r="AJ15" s="30">
        <f t="shared" si="4"/>
        <v>4649946</v>
      </c>
    </row>
    <row r="16" spans="1:36" ht="17.850000000000001" customHeight="1" x14ac:dyDescent="0.25">
      <c r="A16" s="5">
        <f t="shared" si="5"/>
        <v>13</v>
      </c>
      <c r="B16" s="5" t="s">
        <v>41</v>
      </c>
      <c r="C16" s="5">
        <v>9545</v>
      </c>
      <c r="D16" s="6" t="s">
        <v>94</v>
      </c>
      <c r="E16" s="6"/>
      <c r="F16" s="5" t="s">
        <v>312</v>
      </c>
      <c r="G16" s="3">
        <v>195819</v>
      </c>
      <c r="H16" s="3"/>
      <c r="I16" s="3"/>
      <c r="J16" s="3">
        <v>0</v>
      </c>
      <c r="K16" s="3">
        <v>5000</v>
      </c>
      <c r="L16" s="3"/>
      <c r="M16" s="3"/>
      <c r="N16" s="3">
        <v>19010</v>
      </c>
      <c r="O16" s="3">
        <v>8932</v>
      </c>
      <c r="P16" s="3">
        <v>69741</v>
      </c>
      <c r="Q16" s="3"/>
      <c r="R16" s="30">
        <f t="shared" si="0"/>
        <v>298502</v>
      </c>
      <c r="S16" s="12">
        <v>25262</v>
      </c>
      <c r="T16" s="12">
        <v>5500</v>
      </c>
      <c r="U16" s="12">
        <v>43051</v>
      </c>
      <c r="V16" s="12">
        <v>51834</v>
      </c>
      <c r="W16" s="12">
        <v>51804</v>
      </c>
      <c r="X16" s="12">
        <v>37585</v>
      </c>
      <c r="Y16" s="12">
        <v>42717</v>
      </c>
      <c r="Z16" s="12">
        <v>600</v>
      </c>
      <c r="AA16" s="12"/>
      <c r="AB16" s="13">
        <f t="shared" si="1"/>
        <v>258353</v>
      </c>
      <c r="AC16" s="14">
        <f t="shared" si="2"/>
        <v>40149</v>
      </c>
      <c r="AD16" s="12">
        <v>1640000</v>
      </c>
      <c r="AE16" s="12">
        <v>631850</v>
      </c>
      <c r="AF16" s="12">
        <v>213174</v>
      </c>
      <c r="AG16" s="12">
        <v>8400</v>
      </c>
      <c r="AH16" s="30">
        <f t="shared" si="3"/>
        <v>2493424</v>
      </c>
      <c r="AI16" s="12">
        <v>22143</v>
      </c>
      <c r="AJ16" s="30">
        <f t="shared" si="4"/>
        <v>2471281</v>
      </c>
    </row>
    <row r="17" spans="1:36" ht="17.850000000000001" customHeight="1" x14ac:dyDescent="0.25">
      <c r="A17" s="5">
        <f t="shared" si="5"/>
        <v>14</v>
      </c>
      <c r="B17" s="5" t="s">
        <v>41</v>
      </c>
      <c r="C17" s="5">
        <v>9562</v>
      </c>
      <c r="D17" s="6" t="s">
        <v>95</v>
      </c>
      <c r="E17" s="6"/>
      <c r="F17" s="5" t="s">
        <v>312</v>
      </c>
      <c r="G17" s="3">
        <v>11882</v>
      </c>
      <c r="H17" s="3"/>
      <c r="I17" s="3">
        <v>195</v>
      </c>
      <c r="J17" s="3"/>
      <c r="K17" s="3"/>
      <c r="L17" s="3">
        <v>0</v>
      </c>
      <c r="M17" s="3"/>
      <c r="N17" s="3">
        <v>9600</v>
      </c>
      <c r="O17" s="3">
        <v>11354</v>
      </c>
      <c r="P17" s="3">
        <v>130</v>
      </c>
      <c r="Q17" s="3"/>
      <c r="R17" s="30">
        <f t="shared" si="0"/>
        <v>33161</v>
      </c>
      <c r="S17" s="12">
        <v>1697</v>
      </c>
      <c r="T17" s="12">
        <v>1311</v>
      </c>
      <c r="U17" s="12">
        <v>905</v>
      </c>
      <c r="V17" s="12"/>
      <c r="W17" s="12">
        <v>12523</v>
      </c>
      <c r="X17" s="12">
        <v>610</v>
      </c>
      <c r="Y17" s="12">
        <v>1902</v>
      </c>
      <c r="Z17" s="12">
        <v>275</v>
      </c>
      <c r="AA17" s="12">
        <v>197</v>
      </c>
      <c r="AB17" s="13">
        <f t="shared" si="1"/>
        <v>19420</v>
      </c>
      <c r="AC17" s="14">
        <f t="shared" si="2"/>
        <v>13741</v>
      </c>
      <c r="AD17" s="12">
        <v>700000</v>
      </c>
      <c r="AE17" s="12"/>
      <c r="AF17" s="12"/>
      <c r="AG17" s="12"/>
      <c r="AH17" s="30">
        <f t="shared" si="3"/>
        <v>700000</v>
      </c>
      <c r="AI17" s="12"/>
      <c r="AJ17" s="30">
        <f t="shared" si="4"/>
        <v>700000</v>
      </c>
    </row>
    <row r="18" spans="1:36" ht="17.850000000000001" customHeight="1" x14ac:dyDescent="0.25">
      <c r="A18" s="5">
        <f t="shared" si="5"/>
        <v>15</v>
      </c>
      <c r="B18" s="5" t="s">
        <v>41</v>
      </c>
      <c r="C18" s="5">
        <v>9599</v>
      </c>
      <c r="D18" s="6" t="s">
        <v>96</v>
      </c>
      <c r="E18" s="6"/>
      <c r="F18" s="5" t="s">
        <v>312</v>
      </c>
      <c r="G18" s="3">
        <v>117655</v>
      </c>
      <c r="H18" s="3"/>
      <c r="I18" s="3">
        <v>51113</v>
      </c>
      <c r="J18" s="3">
        <v>0</v>
      </c>
      <c r="K18" s="3"/>
      <c r="L18" s="3"/>
      <c r="M18" s="3"/>
      <c r="N18" s="3">
        <v>99974</v>
      </c>
      <c r="O18" s="3">
        <v>6957</v>
      </c>
      <c r="P18" s="3">
        <v>18157</v>
      </c>
      <c r="Q18" s="3">
        <v>7968</v>
      </c>
      <c r="R18" s="30">
        <f t="shared" si="0"/>
        <v>301824</v>
      </c>
      <c r="S18" s="12">
        <v>107945</v>
      </c>
      <c r="T18" s="12">
        <v>40275</v>
      </c>
      <c r="U18" s="12">
        <v>7972</v>
      </c>
      <c r="V18" s="12">
        <v>34419</v>
      </c>
      <c r="W18" s="12">
        <v>62302</v>
      </c>
      <c r="X18" s="12">
        <v>12939</v>
      </c>
      <c r="Y18" s="12">
        <v>231</v>
      </c>
      <c r="Z18" s="12"/>
      <c r="AA18" s="12">
        <v>19831</v>
      </c>
      <c r="AB18" s="13">
        <f t="shared" si="1"/>
        <v>285914</v>
      </c>
      <c r="AC18" s="14">
        <f t="shared" si="2"/>
        <v>15910</v>
      </c>
      <c r="AD18" s="12">
        <v>6510000</v>
      </c>
      <c r="AE18" s="12">
        <v>27228</v>
      </c>
      <c r="AF18" s="12">
        <v>154251</v>
      </c>
      <c r="AG18" s="12">
        <v>4854</v>
      </c>
      <c r="AH18" s="30">
        <f t="shared" si="3"/>
        <v>6696333</v>
      </c>
      <c r="AI18" s="12">
        <v>18783</v>
      </c>
      <c r="AJ18" s="30">
        <f t="shared" si="4"/>
        <v>6677550</v>
      </c>
    </row>
    <row r="19" spans="1:36" ht="17.850000000000001" customHeight="1" x14ac:dyDescent="0.25">
      <c r="A19" s="5">
        <f t="shared" si="5"/>
        <v>16</v>
      </c>
      <c r="B19" s="5" t="s">
        <v>41</v>
      </c>
      <c r="C19" s="5">
        <v>9604</v>
      </c>
      <c r="D19" s="6" t="s">
        <v>97</v>
      </c>
      <c r="E19" s="6"/>
      <c r="F19" s="5" t="s">
        <v>51</v>
      </c>
      <c r="G19" s="3">
        <v>101520</v>
      </c>
      <c r="H19" s="3">
        <v>7792</v>
      </c>
      <c r="I19" s="3"/>
      <c r="J19" s="3"/>
      <c r="K19" s="3">
        <v>10500</v>
      </c>
      <c r="L19" s="3">
        <v>20000</v>
      </c>
      <c r="M19" s="3"/>
      <c r="N19" s="3">
        <v>82072</v>
      </c>
      <c r="O19" s="3">
        <v>32076</v>
      </c>
      <c r="P19" s="3">
        <v>873</v>
      </c>
      <c r="Q19" s="3"/>
      <c r="R19" s="30">
        <f t="shared" si="0"/>
        <v>254833</v>
      </c>
      <c r="S19" s="12">
        <v>69242</v>
      </c>
      <c r="T19" s="12">
        <v>47250</v>
      </c>
      <c r="U19" s="12">
        <v>3062</v>
      </c>
      <c r="V19" s="12">
        <v>46052</v>
      </c>
      <c r="W19" s="12">
        <v>72224</v>
      </c>
      <c r="X19" s="12">
        <v>25968</v>
      </c>
      <c r="Y19" s="12">
        <v>472</v>
      </c>
      <c r="Z19" s="12"/>
      <c r="AA19" s="12">
        <v>11011</v>
      </c>
      <c r="AB19" s="13">
        <f t="shared" si="1"/>
        <v>275281</v>
      </c>
      <c r="AC19" s="14">
        <f t="shared" si="2"/>
        <v>-20448</v>
      </c>
      <c r="AD19" s="12">
        <v>5650000</v>
      </c>
      <c r="AE19" s="12">
        <v>615024</v>
      </c>
      <c r="AF19" s="12">
        <v>1905969</v>
      </c>
      <c r="AG19" s="12">
        <v>11586</v>
      </c>
      <c r="AH19" s="30">
        <f>SUM(AD19:AG19)</f>
        <v>8182579</v>
      </c>
      <c r="AI19" s="12">
        <v>11558</v>
      </c>
      <c r="AJ19" s="30">
        <f t="shared" si="4"/>
        <v>8171021</v>
      </c>
    </row>
    <row r="20" spans="1:36" ht="17.850000000000001" customHeight="1" x14ac:dyDescent="0.25">
      <c r="A20" s="5">
        <f t="shared" si="5"/>
        <v>17</v>
      </c>
      <c r="B20" s="5" t="s">
        <v>41</v>
      </c>
      <c r="C20" s="5">
        <v>9907</v>
      </c>
      <c r="D20" s="6" t="s">
        <v>98</v>
      </c>
      <c r="E20" s="6"/>
      <c r="F20" s="5" t="s">
        <v>312</v>
      </c>
      <c r="G20" s="3">
        <v>61343</v>
      </c>
      <c r="H20" s="3"/>
      <c r="I20" s="3"/>
      <c r="J20" s="3"/>
      <c r="K20" s="3">
        <v>34208</v>
      </c>
      <c r="L20" s="3"/>
      <c r="M20" s="3"/>
      <c r="N20" s="3"/>
      <c r="O20" s="3">
        <v>38520</v>
      </c>
      <c r="P20" s="3"/>
      <c r="Q20" s="3"/>
      <c r="R20" s="30">
        <f>SUM(G20:Q20)</f>
        <v>134071</v>
      </c>
      <c r="S20" s="12">
        <v>75357</v>
      </c>
      <c r="T20" s="12"/>
      <c r="U20" s="12">
        <v>2257</v>
      </c>
      <c r="V20" s="12"/>
      <c r="W20" s="12"/>
      <c r="X20" s="12">
        <v>14521</v>
      </c>
      <c r="Y20" s="12">
        <v>24023</v>
      </c>
      <c r="Z20" s="12"/>
      <c r="AA20" s="12"/>
      <c r="AB20" s="13">
        <f t="shared" si="1"/>
        <v>116158</v>
      </c>
      <c r="AC20" s="14">
        <f t="shared" si="2"/>
        <v>17913</v>
      </c>
      <c r="AD20" s="12"/>
      <c r="AE20" s="12">
        <v>90</v>
      </c>
      <c r="AF20" s="12">
        <v>760207</v>
      </c>
      <c r="AG20" s="12">
        <v>800</v>
      </c>
      <c r="AH20" s="30">
        <f>SUM(AD20:AG20)</f>
        <v>761097</v>
      </c>
      <c r="AI20" s="12">
        <v>29453</v>
      </c>
      <c r="AJ20" s="30">
        <f>+AH20-AI20</f>
        <v>731644</v>
      </c>
    </row>
    <row r="21" spans="1:36" ht="17.850000000000001" customHeight="1" x14ac:dyDescent="0.25">
      <c r="A21" s="5">
        <f>A20+1</f>
        <v>18</v>
      </c>
      <c r="B21" s="5" t="s">
        <v>41</v>
      </c>
      <c r="C21" s="5">
        <v>9606</v>
      </c>
      <c r="D21" s="6" t="s">
        <v>99</v>
      </c>
      <c r="E21" s="6"/>
      <c r="F21" s="5" t="s">
        <v>312</v>
      </c>
      <c r="G21" s="3">
        <v>463778</v>
      </c>
      <c r="H21" s="3">
        <v>0</v>
      </c>
      <c r="I21" s="3">
        <v>4605</v>
      </c>
      <c r="J21" s="3"/>
      <c r="K21" s="3"/>
      <c r="L21" s="3">
        <v>20000</v>
      </c>
      <c r="M21" s="3"/>
      <c r="N21" s="3">
        <v>54604</v>
      </c>
      <c r="O21" s="3">
        <v>66005</v>
      </c>
      <c r="P21" s="3"/>
      <c r="Q21" s="3"/>
      <c r="R21" s="30">
        <f t="shared" si="0"/>
        <v>608992</v>
      </c>
      <c r="S21" s="12">
        <v>143027</v>
      </c>
      <c r="T21" s="12">
        <v>36140</v>
      </c>
      <c r="U21" s="12">
        <v>2937</v>
      </c>
      <c r="V21" s="12">
        <v>95810</v>
      </c>
      <c r="W21" s="12">
        <v>173081</v>
      </c>
      <c r="X21" s="12">
        <v>120189</v>
      </c>
      <c r="Y21" s="12">
        <v>8740</v>
      </c>
      <c r="Z21" s="12">
        <v>31214</v>
      </c>
      <c r="AA21" s="12">
        <v>25578</v>
      </c>
      <c r="AB21" s="13">
        <f t="shared" si="1"/>
        <v>636716</v>
      </c>
      <c r="AC21" s="14">
        <f t="shared" si="2"/>
        <v>-27724</v>
      </c>
      <c r="AD21" s="12">
        <v>5357250</v>
      </c>
      <c r="AE21" s="12">
        <v>72452</v>
      </c>
      <c r="AF21" s="12">
        <v>1357672</v>
      </c>
      <c r="AG21" s="12">
        <v>10430</v>
      </c>
      <c r="AH21" s="30">
        <f t="shared" si="3"/>
        <v>6797804</v>
      </c>
      <c r="AI21" s="12">
        <v>40291</v>
      </c>
      <c r="AJ21" s="30">
        <f t="shared" si="4"/>
        <v>6757513</v>
      </c>
    </row>
    <row r="22" spans="1:36" ht="17.850000000000001" customHeight="1" x14ac:dyDescent="0.25">
      <c r="A22" s="5">
        <f t="shared" si="5"/>
        <v>19</v>
      </c>
      <c r="B22" s="5" t="s">
        <v>41</v>
      </c>
      <c r="C22" s="5">
        <v>9594</v>
      </c>
      <c r="D22" s="6" t="s">
        <v>100</v>
      </c>
      <c r="E22" s="6"/>
      <c r="F22" s="5" t="s">
        <v>312</v>
      </c>
      <c r="G22" s="3">
        <v>33249</v>
      </c>
      <c r="H22" s="3">
        <v>203</v>
      </c>
      <c r="I22" s="3">
        <v>36</v>
      </c>
      <c r="J22" s="3">
        <v>0</v>
      </c>
      <c r="K22" s="3"/>
      <c r="L22" s="3"/>
      <c r="M22" s="3"/>
      <c r="N22" s="3">
        <v>30157</v>
      </c>
      <c r="O22" s="3">
        <v>3599</v>
      </c>
      <c r="P22" s="3">
        <v>24138</v>
      </c>
      <c r="Q22" s="3"/>
      <c r="R22" s="30">
        <f t="shared" si="0"/>
        <v>91382</v>
      </c>
      <c r="S22" s="12">
        <v>43759</v>
      </c>
      <c r="T22" s="12">
        <v>0</v>
      </c>
      <c r="U22" s="12"/>
      <c r="V22" s="12">
        <v>950</v>
      </c>
      <c r="W22" s="12">
        <v>23019</v>
      </c>
      <c r="X22" s="12">
        <v>10206</v>
      </c>
      <c r="Y22" s="12">
        <v>150</v>
      </c>
      <c r="Z22" s="12"/>
      <c r="AA22" s="12">
        <v>815</v>
      </c>
      <c r="AB22" s="13">
        <f t="shared" si="1"/>
        <v>78899</v>
      </c>
      <c r="AC22" s="14">
        <f t="shared" si="2"/>
        <v>12483</v>
      </c>
      <c r="AD22" s="12">
        <v>2020000</v>
      </c>
      <c r="AE22" s="12"/>
      <c r="AF22" s="12">
        <v>77084</v>
      </c>
      <c r="AG22" s="12"/>
      <c r="AH22" s="30">
        <f t="shared" si="3"/>
        <v>2097084</v>
      </c>
      <c r="AI22" s="12">
        <v>0</v>
      </c>
      <c r="AJ22" s="30">
        <f t="shared" si="4"/>
        <v>2097084</v>
      </c>
    </row>
    <row r="23" spans="1:36" ht="17.850000000000001" customHeight="1" x14ac:dyDescent="0.25">
      <c r="A23" s="5">
        <f t="shared" si="5"/>
        <v>20</v>
      </c>
      <c r="B23" s="5" t="s">
        <v>41</v>
      </c>
      <c r="C23" s="5">
        <v>9563</v>
      </c>
      <c r="D23" s="6" t="s">
        <v>101</v>
      </c>
      <c r="E23" s="6"/>
      <c r="F23" s="5" t="s">
        <v>312</v>
      </c>
      <c r="G23" s="3">
        <v>87150</v>
      </c>
      <c r="H23" s="3"/>
      <c r="I23" s="3"/>
      <c r="J23" s="3"/>
      <c r="K23" s="3">
        <v>330</v>
      </c>
      <c r="L23" s="3">
        <v>2000</v>
      </c>
      <c r="M23" s="3"/>
      <c r="N23" s="3">
        <v>3735</v>
      </c>
      <c r="O23" s="3">
        <v>7336</v>
      </c>
      <c r="P23" s="3">
        <v>4729</v>
      </c>
      <c r="Q23" s="3">
        <v>1087</v>
      </c>
      <c r="R23" s="30">
        <f t="shared" si="0"/>
        <v>106367</v>
      </c>
      <c r="S23" s="12">
        <v>51615</v>
      </c>
      <c r="T23" s="12">
        <v>4020</v>
      </c>
      <c r="U23" s="12">
        <v>2716</v>
      </c>
      <c r="V23" s="12">
        <v>13245</v>
      </c>
      <c r="W23" s="12">
        <v>27308</v>
      </c>
      <c r="X23" s="12">
        <v>16928</v>
      </c>
      <c r="Y23" s="12">
        <v>843</v>
      </c>
      <c r="Z23" s="12"/>
      <c r="AA23" s="12"/>
      <c r="AB23" s="13">
        <f t="shared" si="1"/>
        <v>116675</v>
      </c>
      <c r="AC23" s="14">
        <f t="shared" si="2"/>
        <v>-10308</v>
      </c>
      <c r="AD23" s="12">
        <v>1188163</v>
      </c>
      <c r="AE23" s="12">
        <v>13088</v>
      </c>
      <c r="AF23" s="12">
        <v>223205</v>
      </c>
      <c r="AG23" s="12"/>
      <c r="AH23" s="30">
        <f t="shared" si="3"/>
        <v>1424456</v>
      </c>
      <c r="AI23" s="12">
        <v>2775</v>
      </c>
      <c r="AJ23" s="30">
        <f t="shared" si="4"/>
        <v>1421681</v>
      </c>
    </row>
    <row r="24" spans="1:36" ht="17.850000000000001" customHeight="1" x14ac:dyDescent="0.25">
      <c r="A24" s="5">
        <f t="shared" si="5"/>
        <v>21</v>
      </c>
      <c r="B24" s="5" t="s">
        <v>41</v>
      </c>
      <c r="C24" s="5">
        <v>9529</v>
      </c>
      <c r="D24" s="6" t="s">
        <v>102</v>
      </c>
      <c r="E24" s="6"/>
      <c r="F24" s="5" t="s">
        <v>312</v>
      </c>
      <c r="G24" s="3">
        <v>50839</v>
      </c>
      <c r="H24" s="3"/>
      <c r="I24" s="3">
        <v>814</v>
      </c>
      <c r="J24" s="3"/>
      <c r="K24" s="3"/>
      <c r="L24" s="3"/>
      <c r="M24" s="3"/>
      <c r="N24" s="3">
        <v>129612</v>
      </c>
      <c r="O24" s="3">
        <v>7209</v>
      </c>
      <c r="P24" s="3">
        <v>1000</v>
      </c>
      <c r="Q24" s="3">
        <v>390</v>
      </c>
      <c r="R24" s="30">
        <f t="shared" ref="R24:R47" si="6">SUM(G24:Q24)</f>
        <v>189864</v>
      </c>
      <c r="S24" s="12">
        <v>12498</v>
      </c>
      <c r="T24" s="12"/>
      <c r="U24" s="12">
        <v>2479</v>
      </c>
      <c r="V24" s="12">
        <v>12784</v>
      </c>
      <c r="W24" s="12">
        <v>61167</v>
      </c>
      <c r="X24" s="12">
        <v>24318</v>
      </c>
      <c r="Y24" s="12">
        <v>10609</v>
      </c>
      <c r="Z24" s="12"/>
      <c r="AA24" s="12"/>
      <c r="AB24" s="13">
        <f t="shared" si="1"/>
        <v>123855</v>
      </c>
      <c r="AC24" s="14">
        <f t="shared" si="2"/>
        <v>66009</v>
      </c>
      <c r="AD24" s="12">
        <v>2436180</v>
      </c>
      <c r="AE24" s="12"/>
      <c r="AF24" s="12">
        <v>1072692</v>
      </c>
      <c r="AG24" s="12">
        <v>12626</v>
      </c>
      <c r="AH24" s="30">
        <f t="shared" si="3"/>
        <v>3521498</v>
      </c>
      <c r="AI24" s="12">
        <v>5517</v>
      </c>
      <c r="AJ24" s="30">
        <f t="shared" si="4"/>
        <v>3515981</v>
      </c>
    </row>
    <row r="25" spans="1:36" ht="17.850000000000001" customHeight="1" x14ac:dyDescent="0.25">
      <c r="A25" s="5">
        <f t="shared" si="5"/>
        <v>22</v>
      </c>
      <c r="B25" s="5" t="s">
        <v>41</v>
      </c>
      <c r="C25" s="5">
        <v>9555</v>
      </c>
      <c r="D25" s="6" t="s">
        <v>103</v>
      </c>
      <c r="E25" s="6"/>
      <c r="F25" s="5" t="s">
        <v>51</v>
      </c>
      <c r="G25" s="3">
        <v>106482</v>
      </c>
      <c r="H25" s="3">
        <v>200</v>
      </c>
      <c r="I25" s="3">
        <v>4780</v>
      </c>
      <c r="J25" s="3"/>
      <c r="K25" s="3"/>
      <c r="L25" s="3"/>
      <c r="M25" s="3"/>
      <c r="N25" s="3">
        <v>42106</v>
      </c>
      <c r="O25" s="3">
        <v>2572</v>
      </c>
      <c r="P25" s="3"/>
      <c r="Q25" s="3">
        <v>74</v>
      </c>
      <c r="R25" s="30">
        <f t="shared" si="6"/>
        <v>156214</v>
      </c>
      <c r="S25" s="3">
        <v>55679</v>
      </c>
      <c r="T25" s="3">
        <v>14484</v>
      </c>
      <c r="U25" s="3">
        <v>3381</v>
      </c>
      <c r="V25" s="3">
        <v>20569</v>
      </c>
      <c r="W25" s="3">
        <v>46078</v>
      </c>
      <c r="X25" s="3">
        <v>7503</v>
      </c>
      <c r="Y25" s="3">
        <v>4594</v>
      </c>
      <c r="Z25" s="3">
        <v>8870</v>
      </c>
      <c r="AA25" s="3">
        <v>4024</v>
      </c>
      <c r="AB25" s="13">
        <f t="shared" si="1"/>
        <v>165182</v>
      </c>
      <c r="AC25" s="14">
        <f t="shared" si="2"/>
        <v>-8968</v>
      </c>
      <c r="AD25" s="3">
        <v>4272000</v>
      </c>
      <c r="AE25" s="3">
        <v>397758</v>
      </c>
      <c r="AF25" s="3">
        <v>140061</v>
      </c>
      <c r="AG25" s="3">
        <v>6643</v>
      </c>
      <c r="AH25" s="30">
        <f t="shared" si="3"/>
        <v>4816462</v>
      </c>
      <c r="AI25" s="12">
        <v>3331</v>
      </c>
      <c r="AJ25" s="30">
        <f t="shared" si="4"/>
        <v>4813131</v>
      </c>
    </row>
    <row r="26" spans="1:36" ht="17.850000000000001" customHeight="1" x14ac:dyDescent="0.25">
      <c r="A26" s="5">
        <f t="shared" si="5"/>
        <v>23</v>
      </c>
      <c r="B26" s="5" t="s">
        <v>41</v>
      </c>
      <c r="C26" s="5">
        <v>9548</v>
      </c>
      <c r="D26" s="6" t="s">
        <v>104</v>
      </c>
      <c r="E26" s="6"/>
      <c r="F26" s="5" t="s">
        <v>312</v>
      </c>
      <c r="G26" s="3">
        <v>154167</v>
      </c>
      <c r="H26" s="3"/>
      <c r="I26" s="3"/>
      <c r="J26" s="3"/>
      <c r="K26" s="3"/>
      <c r="L26" s="3">
        <v>20000</v>
      </c>
      <c r="M26" s="3"/>
      <c r="N26" s="3">
        <v>91155</v>
      </c>
      <c r="O26" s="3"/>
      <c r="P26" s="3"/>
      <c r="Q26" s="3">
        <v>2074</v>
      </c>
      <c r="R26" s="30">
        <f t="shared" si="6"/>
        <v>267396</v>
      </c>
      <c r="S26" s="12">
        <v>71619</v>
      </c>
      <c r="T26" s="12">
        <v>31200</v>
      </c>
      <c r="U26" s="12">
        <v>5158</v>
      </c>
      <c r="V26" s="12">
        <v>265418</v>
      </c>
      <c r="W26" s="12">
        <v>82107</v>
      </c>
      <c r="X26" s="12">
        <v>4467</v>
      </c>
      <c r="Y26" s="12">
        <v>2928</v>
      </c>
      <c r="Z26" s="12"/>
      <c r="AA26" s="12">
        <v>38943</v>
      </c>
      <c r="AB26" s="13">
        <f t="shared" si="1"/>
        <v>501840</v>
      </c>
      <c r="AC26" s="14">
        <f t="shared" si="2"/>
        <v>-234444</v>
      </c>
      <c r="AD26" s="12">
        <v>5092000</v>
      </c>
      <c r="AE26" s="12">
        <v>56069</v>
      </c>
      <c r="AF26" s="12">
        <v>87345</v>
      </c>
      <c r="AG26" s="12">
        <v>1459</v>
      </c>
      <c r="AH26" s="30">
        <f t="shared" si="3"/>
        <v>5236873</v>
      </c>
      <c r="AI26" s="12">
        <v>3231</v>
      </c>
      <c r="AJ26" s="30">
        <f t="shared" si="4"/>
        <v>5233642</v>
      </c>
    </row>
    <row r="27" spans="1:36" ht="17.850000000000001" customHeight="1" x14ac:dyDescent="0.25">
      <c r="A27" s="5">
        <f t="shared" si="5"/>
        <v>24</v>
      </c>
      <c r="B27" s="5" t="s">
        <v>41</v>
      </c>
      <c r="C27" s="5">
        <v>9549</v>
      </c>
      <c r="D27" s="6" t="s">
        <v>105</v>
      </c>
      <c r="E27" s="6"/>
      <c r="F27" s="5" t="s">
        <v>312</v>
      </c>
      <c r="G27" s="3">
        <v>136622</v>
      </c>
      <c r="H27" s="3">
        <v>210</v>
      </c>
      <c r="I27" s="3">
        <v>938</v>
      </c>
      <c r="J27" s="3">
        <v>15000</v>
      </c>
      <c r="K27" s="3"/>
      <c r="L27" s="3"/>
      <c r="M27" s="3"/>
      <c r="N27" s="3">
        <v>11837</v>
      </c>
      <c r="O27" s="3">
        <v>9854</v>
      </c>
      <c r="P27" s="3">
        <v>3558</v>
      </c>
      <c r="Q27" s="3">
        <v>591</v>
      </c>
      <c r="R27" s="30">
        <f t="shared" si="6"/>
        <v>178610</v>
      </c>
      <c r="S27" s="12">
        <v>26316</v>
      </c>
      <c r="T27" s="12">
        <v>16900</v>
      </c>
      <c r="U27" s="12">
        <v>6481</v>
      </c>
      <c r="V27" s="12">
        <v>31012</v>
      </c>
      <c r="W27" s="12">
        <v>50601</v>
      </c>
      <c r="X27" s="12">
        <v>25195</v>
      </c>
      <c r="Y27" s="12">
        <v>5751</v>
      </c>
      <c r="Z27" s="12">
        <v>7100</v>
      </c>
      <c r="AA27" s="12"/>
      <c r="AB27" s="13">
        <f t="shared" si="1"/>
        <v>169356</v>
      </c>
      <c r="AC27" s="14">
        <f t="shared" si="2"/>
        <v>9254</v>
      </c>
      <c r="AD27" s="12">
        <v>1568851</v>
      </c>
      <c r="AE27" s="12">
        <v>40505</v>
      </c>
      <c r="AF27" s="12">
        <v>187092</v>
      </c>
      <c r="AG27" s="12">
        <v>7247</v>
      </c>
      <c r="AH27" s="30">
        <f t="shared" si="3"/>
        <v>1803695</v>
      </c>
      <c r="AI27" s="12">
        <v>9131</v>
      </c>
      <c r="AJ27" s="30">
        <f t="shared" si="4"/>
        <v>1794564</v>
      </c>
    </row>
    <row r="28" spans="1:36" ht="17.850000000000001" customHeight="1" x14ac:dyDescent="0.25">
      <c r="A28" s="5">
        <f t="shared" si="5"/>
        <v>25</v>
      </c>
      <c r="B28" s="5" t="s">
        <v>41</v>
      </c>
      <c r="C28" s="5">
        <v>9615</v>
      </c>
      <c r="D28" s="6" t="s">
        <v>106</v>
      </c>
      <c r="E28" s="6"/>
      <c r="F28" s="5" t="s">
        <v>51</v>
      </c>
      <c r="G28" s="3">
        <v>80231</v>
      </c>
      <c r="H28" s="3">
        <v>0</v>
      </c>
      <c r="I28" s="3">
        <v>0</v>
      </c>
      <c r="J28" s="3">
        <v>0</v>
      </c>
      <c r="K28" s="3">
        <v>0</v>
      </c>
      <c r="L28" s="3">
        <v>38025</v>
      </c>
      <c r="M28" s="3"/>
      <c r="N28" s="3">
        <v>8218</v>
      </c>
      <c r="O28" s="3">
        <v>0</v>
      </c>
      <c r="P28" s="3">
        <v>19991</v>
      </c>
      <c r="Q28" s="3">
        <v>0</v>
      </c>
      <c r="R28" s="30">
        <f t="shared" si="6"/>
        <v>146465</v>
      </c>
      <c r="S28" s="12">
        <v>59411</v>
      </c>
      <c r="T28" s="12">
        <v>0</v>
      </c>
      <c r="U28" s="12">
        <v>0</v>
      </c>
      <c r="V28" s="12">
        <v>45275</v>
      </c>
      <c r="W28" s="12">
        <v>40638</v>
      </c>
      <c r="X28" s="12">
        <v>19074</v>
      </c>
      <c r="Y28" s="12">
        <v>22400</v>
      </c>
      <c r="Z28" s="12">
        <v>0</v>
      </c>
      <c r="AA28" s="12">
        <v>0</v>
      </c>
      <c r="AB28" s="13">
        <f t="shared" si="1"/>
        <v>186798</v>
      </c>
      <c r="AC28" s="14">
        <f t="shared" si="2"/>
        <v>-40333</v>
      </c>
      <c r="AD28" s="12">
        <v>3990000</v>
      </c>
      <c r="AE28" s="12">
        <v>28454</v>
      </c>
      <c r="AF28" s="12">
        <v>911133</v>
      </c>
      <c r="AG28" s="12">
        <v>0</v>
      </c>
      <c r="AH28" s="30">
        <f t="shared" si="3"/>
        <v>4929587</v>
      </c>
      <c r="AI28" s="12">
        <v>8820</v>
      </c>
      <c r="AJ28" s="30">
        <f t="shared" si="4"/>
        <v>4920767</v>
      </c>
    </row>
    <row r="29" spans="1:36" ht="17.850000000000001" customHeight="1" x14ac:dyDescent="0.25">
      <c r="A29" s="5">
        <f t="shared" si="5"/>
        <v>26</v>
      </c>
      <c r="B29" s="5" t="s">
        <v>41</v>
      </c>
      <c r="C29" s="5">
        <v>9614</v>
      </c>
      <c r="D29" s="6" t="s">
        <v>107</v>
      </c>
      <c r="E29" s="6"/>
      <c r="F29" s="5" t="s">
        <v>312</v>
      </c>
      <c r="G29" s="3">
        <v>126676</v>
      </c>
      <c r="H29" s="3"/>
      <c r="I29" s="3">
        <v>8367</v>
      </c>
      <c r="J29" s="3">
        <v>0</v>
      </c>
      <c r="K29" s="3"/>
      <c r="L29" s="3">
        <v>2000</v>
      </c>
      <c r="M29" s="3"/>
      <c r="N29" s="3">
        <v>53226</v>
      </c>
      <c r="O29" s="3">
        <v>8134</v>
      </c>
      <c r="P29" s="3"/>
      <c r="Q29" s="3">
        <v>670101</v>
      </c>
      <c r="R29" s="30">
        <f t="shared" si="6"/>
        <v>868504</v>
      </c>
      <c r="S29" s="12">
        <v>84334</v>
      </c>
      <c r="T29" s="12">
        <v>20857</v>
      </c>
      <c r="U29" s="12">
        <v>599</v>
      </c>
      <c r="V29" s="12">
        <v>40167</v>
      </c>
      <c r="W29" s="12">
        <v>76175</v>
      </c>
      <c r="X29" s="12">
        <v>11876</v>
      </c>
      <c r="Y29" s="12">
        <v>3938</v>
      </c>
      <c r="Z29" s="12"/>
      <c r="AA29" s="12">
        <v>12554</v>
      </c>
      <c r="AB29" s="13">
        <f t="shared" si="1"/>
        <v>250500</v>
      </c>
      <c r="AC29" s="14">
        <f t="shared" si="2"/>
        <v>618004</v>
      </c>
      <c r="AD29" s="12">
        <v>3660000</v>
      </c>
      <c r="AE29" s="12">
        <v>28268</v>
      </c>
      <c r="AF29" s="12">
        <v>152347</v>
      </c>
      <c r="AG29" s="12">
        <v>8021</v>
      </c>
      <c r="AH29" s="30">
        <f t="shared" si="3"/>
        <v>3848636</v>
      </c>
      <c r="AI29" s="12">
        <v>37156</v>
      </c>
      <c r="AJ29" s="30">
        <f t="shared" si="4"/>
        <v>3811480</v>
      </c>
    </row>
    <row r="30" spans="1:36" ht="17.850000000000001" customHeight="1" x14ac:dyDescent="0.25">
      <c r="A30" s="5">
        <f t="shared" si="5"/>
        <v>27</v>
      </c>
      <c r="B30" s="5" t="s">
        <v>41</v>
      </c>
      <c r="C30" s="5">
        <v>9581</v>
      </c>
      <c r="D30" s="6" t="s">
        <v>108</v>
      </c>
      <c r="E30" s="6"/>
      <c r="F30" s="5" t="s">
        <v>312</v>
      </c>
      <c r="G30" s="3">
        <v>368432</v>
      </c>
      <c r="H30" s="3">
        <v>11070</v>
      </c>
      <c r="I30" s="3">
        <v>35365</v>
      </c>
      <c r="J30" s="3">
        <v>46103</v>
      </c>
      <c r="K30" s="3">
        <v>4500</v>
      </c>
      <c r="L30" s="3"/>
      <c r="M30" s="3"/>
      <c r="N30" s="3">
        <v>16549</v>
      </c>
      <c r="O30" s="3">
        <v>2344</v>
      </c>
      <c r="P30" s="3">
        <v>28033</v>
      </c>
      <c r="Q30" s="3"/>
      <c r="R30" s="30">
        <f t="shared" si="6"/>
        <v>512396</v>
      </c>
      <c r="S30" s="12">
        <v>76001</v>
      </c>
      <c r="T30" s="12">
        <v>23400</v>
      </c>
      <c r="U30" s="12">
        <v>1439</v>
      </c>
      <c r="V30" s="12">
        <v>168552</v>
      </c>
      <c r="W30" s="12">
        <v>81179</v>
      </c>
      <c r="X30" s="12">
        <v>98028</v>
      </c>
      <c r="Y30" s="12">
        <v>34052</v>
      </c>
      <c r="Z30" s="12">
        <v>67385</v>
      </c>
      <c r="AA30" s="12">
        <v>28075</v>
      </c>
      <c r="AB30" s="13">
        <f t="shared" si="1"/>
        <v>578111</v>
      </c>
      <c r="AC30" s="14">
        <f t="shared" si="2"/>
        <v>-65715</v>
      </c>
      <c r="AD30" s="12">
        <v>976425</v>
      </c>
      <c r="AE30" s="12">
        <v>534352</v>
      </c>
      <c r="AF30" s="12">
        <v>41655</v>
      </c>
      <c r="AG30" s="12">
        <v>3709</v>
      </c>
      <c r="AH30" s="30">
        <f t="shared" si="3"/>
        <v>1556141</v>
      </c>
      <c r="AI30" s="12">
        <v>30967</v>
      </c>
      <c r="AJ30" s="30">
        <f t="shared" si="4"/>
        <v>1525174</v>
      </c>
    </row>
    <row r="31" spans="1:36" ht="17.850000000000001" customHeight="1" x14ac:dyDescent="0.25">
      <c r="A31" s="5">
        <f t="shared" si="5"/>
        <v>28</v>
      </c>
      <c r="B31" s="5" t="s">
        <v>41</v>
      </c>
      <c r="C31" s="5">
        <v>9618</v>
      </c>
      <c r="D31" s="6" t="s">
        <v>109</v>
      </c>
      <c r="E31" s="6"/>
      <c r="F31" s="5" t="s">
        <v>51</v>
      </c>
      <c r="G31" s="3">
        <v>85426</v>
      </c>
      <c r="H31" s="3">
        <v>0</v>
      </c>
      <c r="I31" s="3">
        <v>3005</v>
      </c>
      <c r="J31" s="3"/>
      <c r="K31" s="3">
        <v>6422</v>
      </c>
      <c r="L31" s="3">
        <v>0</v>
      </c>
      <c r="M31" s="3"/>
      <c r="N31" s="3">
        <v>1526</v>
      </c>
      <c r="O31" s="3">
        <v>1128</v>
      </c>
      <c r="P31" s="3">
        <v>0</v>
      </c>
      <c r="Q31" s="3">
        <v>6723</v>
      </c>
      <c r="R31" s="30">
        <f t="shared" si="6"/>
        <v>104230</v>
      </c>
      <c r="S31" s="12">
        <v>26407</v>
      </c>
      <c r="T31" s="12">
        <v>1527</v>
      </c>
      <c r="U31" s="12">
        <v>8571</v>
      </c>
      <c r="V31" s="12">
        <v>0</v>
      </c>
      <c r="W31" s="12">
        <v>35458</v>
      </c>
      <c r="X31" s="12">
        <v>10234</v>
      </c>
      <c r="Y31" s="12">
        <v>0</v>
      </c>
      <c r="Z31" s="12">
        <v>0</v>
      </c>
      <c r="AA31" s="12"/>
      <c r="AB31" s="13">
        <f t="shared" si="1"/>
        <v>82197</v>
      </c>
      <c r="AC31" s="14">
        <f t="shared" si="2"/>
        <v>22033</v>
      </c>
      <c r="AD31" s="12">
        <v>1876885</v>
      </c>
      <c r="AE31" s="12">
        <v>12789</v>
      </c>
      <c r="AF31" s="12">
        <v>52627</v>
      </c>
      <c r="AG31" s="12"/>
      <c r="AH31" s="30">
        <f t="shared" si="3"/>
        <v>1942301</v>
      </c>
      <c r="AI31" s="12">
        <v>0</v>
      </c>
      <c r="AJ31" s="30">
        <f t="shared" si="4"/>
        <v>1942301</v>
      </c>
    </row>
    <row r="32" spans="1:36" ht="17.850000000000001" customHeight="1" x14ac:dyDescent="0.25">
      <c r="A32" s="5">
        <f t="shared" si="5"/>
        <v>29</v>
      </c>
      <c r="B32" s="5" t="s">
        <v>41</v>
      </c>
      <c r="C32" s="5">
        <v>9619</v>
      </c>
      <c r="D32" s="6" t="s">
        <v>110</v>
      </c>
      <c r="E32" s="6"/>
      <c r="F32" s="5" t="s">
        <v>312</v>
      </c>
      <c r="G32" s="3">
        <v>123707</v>
      </c>
      <c r="H32" s="3"/>
      <c r="I32" s="3">
        <v>5000</v>
      </c>
      <c r="J32" s="3">
        <v>1820</v>
      </c>
      <c r="K32" s="3">
        <v>4000</v>
      </c>
      <c r="L32" s="3"/>
      <c r="M32" s="3"/>
      <c r="N32" s="3">
        <v>5924</v>
      </c>
      <c r="O32" s="3">
        <v>70686</v>
      </c>
      <c r="P32" s="3">
        <v>678</v>
      </c>
      <c r="Q32" s="3">
        <v>36</v>
      </c>
      <c r="R32" s="30">
        <f t="shared" si="6"/>
        <v>211851</v>
      </c>
      <c r="S32" s="12">
        <v>81063</v>
      </c>
      <c r="T32" s="12">
        <v>26000</v>
      </c>
      <c r="U32" s="12"/>
      <c r="V32" s="12">
        <v>98493</v>
      </c>
      <c r="W32" s="12">
        <v>48088</v>
      </c>
      <c r="X32" s="12">
        <v>18520</v>
      </c>
      <c r="Y32" s="12">
        <v>15151</v>
      </c>
      <c r="Z32" s="12">
        <v>4200</v>
      </c>
      <c r="AA32" s="12"/>
      <c r="AB32" s="13">
        <f t="shared" si="1"/>
        <v>291515</v>
      </c>
      <c r="AC32" s="14">
        <f t="shared" si="2"/>
        <v>-79664</v>
      </c>
      <c r="AD32" s="12">
        <v>3610000</v>
      </c>
      <c r="AE32" s="12">
        <v>11071</v>
      </c>
      <c r="AF32" s="12">
        <v>1382158</v>
      </c>
      <c r="AG32" s="12"/>
      <c r="AH32" s="30">
        <f t="shared" si="3"/>
        <v>5003229</v>
      </c>
      <c r="AI32" s="12">
        <v>8329</v>
      </c>
      <c r="AJ32" s="30">
        <f t="shared" si="4"/>
        <v>4994900</v>
      </c>
    </row>
    <row r="33" spans="1:36" ht="17.850000000000001" customHeight="1" x14ac:dyDescent="0.25">
      <c r="A33" s="5">
        <f t="shared" si="5"/>
        <v>30</v>
      </c>
      <c r="B33" s="5" t="s">
        <v>41</v>
      </c>
      <c r="C33" s="5">
        <v>9616</v>
      </c>
      <c r="D33" s="6" t="s">
        <v>111</v>
      </c>
      <c r="E33" s="6"/>
      <c r="F33" s="5" t="s">
        <v>51</v>
      </c>
      <c r="G33" s="3">
        <v>103788</v>
      </c>
      <c r="H33" s="3">
        <v>0</v>
      </c>
      <c r="I33" s="3">
        <v>0</v>
      </c>
      <c r="J33" s="3">
        <v>91187</v>
      </c>
      <c r="K33" s="3">
        <v>0</v>
      </c>
      <c r="L33" s="3">
        <v>71793</v>
      </c>
      <c r="M33" s="3"/>
      <c r="N33" s="3">
        <v>4354</v>
      </c>
      <c r="O33" s="3">
        <v>0</v>
      </c>
      <c r="P33" s="3">
        <v>7812</v>
      </c>
      <c r="Q33" s="3">
        <v>0</v>
      </c>
      <c r="R33" s="30">
        <f t="shared" si="6"/>
        <v>278934</v>
      </c>
      <c r="S33" s="12">
        <v>51929</v>
      </c>
      <c r="T33" s="12">
        <v>4190</v>
      </c>
      <c r="U33" s="12">
        <v>0</v>
      </c>
      <c r="V33" s="12">
        <v>0</v>
      </c>
      <c r="W33" s="12">
        <v>0</v>
      </c>
      <c r="X33" s="12">
        <v>23409</v>
      </c>
      <c r="Y33" s="12">
        <v>19350</v>
      </c>
      <c r="Z33" s="12">
        <v>0</v>
      </c>
      <c r="AA33" s="12">
        <v>0</v>
      </c>
      <c r="AB33" s="13">
        <f t="shared" si="1"/>
        <v>98878</v>
      </c>
      <c r="AC33" s="14">
        <f t="shared" si="2"/>
        <v>180056</v>
      </c>
      <c r="AD33" s="12">
        <v>2905000</v>
      </c>
      <c r="AE33" s="12">
        <v>0</v>
      </c>
      <c r="AF33" s="12">
        <v>151334</v>
      </c>
      <c r="AG33" s="12">
        <v>0</v>
      </c>
      <c r="AH33" s="30">
        <f t="shared" si="3"/>
        <v>3056334</v>
      </c>
      <c r="AI33" s="12">
        <v>0</v>
      </c>
      <c r="AJ33" s="30">
        <f t="shared" si="4"/>
        <v>3056334</v>
      </c>
    </row>
    <row r="34" spans="1:36" ht="17.850000000000001" customHeight="1" x14ac:dyDescent="0.25">
      <c r="A34" s="5">
        <f t="shared" si="5"/>
        <v>31</v>
      </c>
      <c r="B34" s="5" t="s">
        <v>41</v>
      </c>
      <c r="C34" s="5">
        <v>19774</v>
      </c>
      <c r="D34" s="6" t="s">
        <v>112</v>
      </c>
      <c r="E34" s="6"/>
      <c r="F34" s="5" t="s">
        <v>312</v>
      </c>
      <c r="G34" s="3">
        <v>81427</v>
      </c>
      <c r="H34" s="3">
        <v>4000</v>
      </c>
      <c r="I34" s="3">
        <v>49103</v>
      </c>
      <c r="J34" s="3"/>
      <c r="K34" s="3">
        <v>9844</v>
      </c>
      <c r="L34" s="3"/>
      <c r="M34" s="3"/>
      <c r="N34" s="3">
        <v>69551</v>
      </c>
      <c r="O34" s="3">
        <v>39110</v>
      </c>
      <c r="P34" s="3">
        <v>729</v>
      </c>
      <c r="Q34" s="3">
        <v>29258</v>
      </c>
      <c r="R34" s="30">
        <f t="shared" si="6"/>
        <v>283022</v>
      </c>
      <c r="S34" s="3">
        <v>60470</v>
      </c>
      <c r="T34" s="3">
        <v>25840</v>
      </c>
      <c r="U34" s="3">
        <v>5610</v>
      </c>
      <c r="V34" s="3">
        <v>86017</v>
      </c>
      <c r="W34" s="3">
        <v>89010</v>
      </c>
      <c r="X34" s="3">
        <v>10157</v>
      </c>
      <c r="Y34" s="3">
        <v>55841</v>
      </c>
      <c r="Z34" s="3"/>
      <c r="AA34" s="3">
        <v>8918</v>
      </c>
      <c r="AB34" s="13">
        <f t="shared" ref="AB34" si="7">SUM(S34:AA34)</f>
        <v>341863</v>
      </c>
      <c r="AC34" s="14">
        <f t="shared" si="2"/>
        <v>-58841</v>
      </c>
      <c r="AD34" s="3">
        <v>6990731</v>
      </c>
      <c r="AE34" s="3">
        <v>35618</v>
      </c>
      <c r="AF34" s="3">
        <v>2148923</v>
      </c>
      <c r="AG34" s="3">
        <v>291</v>
      </c>
      <c r="AH34" s="30">
        <f t="shared" si="3"/>
        <v>9175563</v>
      </c>
      <c r="AI34" s="3">
        <v>30866</v>
      </c>
      <c r="AJ34" s="30">
        <f t="shared" si="4"/>
        <v>9144697</v>
      </c>
    </row>
    <row r="35" spans="1:36" ht="17.850000000000001" customHeight="1" x14ac:dyDescent="0.25">
      <c r="A35" s="5">
        <f t="shared" si="5"/>
        <v>32</v>
      </c>
      <c r="B35" s="5" t="s">
        <v>41</v>
      </c>
      <c r="C35" s="5">
        <v>9623</v>
      </c>
      <c r="D35" s="6" t="s">
        <v>113</v>
      </c>
      <c r="E35" s="6"/>
      <c r="F35" s="5" t="s">
        <v>51</v>
      </c>
      <c r="G35" s="3">
        <v>142662</v>
      </c>
      <c r="H35" s="3"/>
      <c r="I35" s="3">
        <v>2435</v>
      </c>
      <c r="J35" s="3"/>
      <c r="K35" s="3"/>
      <c r="L35" s="3">
        <v>5000</v>
      </c>
      <c r="M35" s="3"/>
      <c r="N35" s="3">
        <v>8071</v>
      </c>
      <c r="O35" s="3">
        <v>7627</v>
      </c>
      <c r="P35" s="3">
        <v>24773</v>
      </c>
      <c r="Q35" s="3">
        <v>43</v>
      </c>
      <c r="R35" s="30">
        <f t="shared" si="6"/>
        <v>190611</v>
      </c>
      <c r="S35" s="12">
        <v>22628</v>
      </c>
      <c r="T35" s="12">
        <v>18854</v>
      </c>
      <c r="U35" s="12">
        <v>4350</v>
      </c>
      <c r="V35" s="12">
        <v>3800</v>
      </c>
      <c r="W35" s="12">
        <v>19473</v>
      </c>
      <c r="X35" s="12">
        <v>18928</v>
      </c>
      <c r="Y35" s="12">
        <v>2435</v>
      </c>
      <c r="Z35" s="12"/>
      <c r="AA35" s="12"/>
      <c r="AB35" s="13">
        <f t="shared" si="1"/>
        <v>90468</v>
      </c>
      <c r="AC35" s="14">
        <f t="shared" si="2"/>
        <v>100143</v>
      </c>
      <c r="AD35" s="12">
        <v>2260000</v>
      </c>
      <c r="AE35" s="12">
        <v>0</v>
      </c>
      <c r="AF35" s="12">
        <v>285632</v>
      </c>
      <c r="AG35" s="12">
        <v>8495</v>
      </c>
      <c r="AH35" s="30">
        <f t="shared" si="3"/>
        <v>2554127</v>
      </c>
      <c r="AI35" s="12">
        <v>1935</v>
      </c>
      <c r="AJ35" s="30">
        <f t="shared" si="4"/>
        <v>2552192</v>
      </c>
    </row>
    <row r="36" spans="1:36" ht="17.850000000000001" customHeight="1" x14ac:dyDescent="0.25">
      <c r="A36" s="5">
        <f t="shared" si="5"/>
        <v>33</v>
      </c>
      <c r="B36" s="5" t="s">
        <v>41</v>
      </c>
      <c r="C36" s="5">
        <v>9534</v>
      </c>
      <c r="D36" s="6" t="s">
        <v>114</v>
      </c>
      <c r="E36" s="6"/>
      <c r="F36" s="5" t="s">
        <v>312</v>
      </c>
      <c r="G36" s="3">
        <v>217037</v>
      </c>
      <c r="H36" s="3"/>
      <c r="I36" s="3"/>
      <c r="J36" s="3">
        <v>0</v>
      </c>
      <c r="K36" s="3"/>
      <c r="L36" s="3">
        <v>39509</v>
      </c>
      <c r="M36" s="3"/>
      <c r="N36" s="3">
        <v>89972</v>
      </c>
      <c r="O36" s="3">
        <v>4975</v>
      </c>
      <c r="P36" s="3">
        <v>5754</v>
      </c>
      <c r="Q36" s="3">
        <v>20054</v>
      </c>
      <c r="R36" s="30">
        <f t="shared" si="6"/>
        <v>377301</v>
      </c>
      <c r="S36" s="12"/>
      <c r="T36" s="12"/>
      <c r="U36" s="12"/>
      <c r="V36" s="12">
        <v>77680</v>
      </c>
      <c r="W36" s="12">
        <v>69563</v>
      </c>
      <c r="X36" s="12">
        <v>52576</v>
      </c>
      <c r="Y36" s="12">
        <v>31940</v>
      </c>
      <c r="Z36" s="12">
        <v>9150</v>
      </c>
      <c r="AA36" s="12"/>
      <c r="AB36" s="13">
        <f t="shared" si="1"/>
        <v>240909</v>
      </c>
      <c r="AC36" s="14">
        <f t="shared" si="2"/>
        <v>136392</v>
      </c>
      <c r="AD36" s="12">
        <v>5160000</v>
      </c>
      <c r="AE36" s="12">
        <v>14244</v>
      </c>
      <c r="AF36" s="12">
        <v>135692</v>
      </c>
      <c r="AG36" s="12"/>
      <c r="AH36" s="30">
        <f t="shared" si="3"/>
        <v>5309936</v>
      </c>
      <c r="AI36" s="12">
        <v>95097</v>
      </c>
      <c r="AJ36" s="30">
        <f t="shared" si="4"/>
        <v>5214839</v>
      </c>
    </row>
    <row r="37" spans="1:36" ht="17.850000000000001" customHeight="1" x14ac:dyDescent="0.25">
      <c r="A37" s="5">
        <f t="shared" si="5"/>
        <v>34</v>
      </c>
      <c r="B37" s="5" t="s">
        <v>41</v>
      </c>
      <c r="C37" s="5">
        <v>9552</v>
      </c>
      <c r="D37" s="6" t="s">
        <v>115</v>
      </c>
      <c r="E37" s="6"/>
      <c r="F37" s="5" t="s">
        <v>51</v>
      </c>
      <c r="G37" s="3">
        <v>35560</v>
      </c>
      <c r="H37" s="3">
        <v>0</v>
      </c>
      <c r="I37" s="3">
        <v>0</v>
      </c>
      <c r="J37" s="3">
        <v>0</v>
      </c>
      <c r="K37" s="3"/>
      <c r="L37" s="3"/>
      <c r="M37" s="3"/>
      <c r="N37" s="3">
        <v>696</v>
      </c>
      <c r="O37" s="3">
        <v>4076</v>
      </c>
      <c r="P37" s="3">
        <v>32513</v>
      </c>
      <c r="Q37" s="3"/>
      <c r="R37" s="30">
        <f t="shared" si="6"/>
        <v>72845</v>
      </c>
      <c r="S37" s="12"/>
      <c r="T37" s="12">
        <v>0</v>
      </c>
      <c r="U37" s="12">
        <v>4521</v>
      </c>
      <c r="V37" s="12">
        <v>1097</v>
      </c>
      <c r="W37" s="12">
        <v>48968</v>
      </c>
      <c r="X37" s="12">
        <v>2139</v>
      </c>
      <c r="Y37" s="12">
        <v>17030</v>
      </c>
      <c r="Z37" s="12"/>
      <c r="AA37" s="12">
        <v>52</v>
      </c>
      <c r="AB37" s="13">
        <f t="shared" si="1"/>
        <v>73807</v>
      </c>
      <c r="AC37" s="14">
        <f t="shared" si="2"/>
        <v>-962</v>
      </c>
      <c r="AD37" s="12"/>
      <c r="AE37" s="12">
        <v>464567</v>
      </c>
      <c r="AF37" s="12"/>
      <c r="AG37" s="12"/>
      <c r="AH37" s="30">
        <f t="shared" si="3"/>
        <v>464567</v>
      </c>
      <c r="AI37" s="12">
        <v>2682</v>
      </c>
      <c r="AJ37" s="30">
        <f t="shared" si="4"/>
        <v>461885</v>
      </c>
    </row>
    <row r="38" spans="1:36" ht="17.850000000000001" customHeight="1" x14ac:dyDescent="0.25">
      <c r="A38" s="5">
        <f t="shared" si="5"/>
        <v>35</v>
      </c>
      <c r="B38" s="5" t="s">
        <v>41</v>
      </c>
      <c r="C38" s="5">
        <v>9564</v>
      </c>
      <c r="D38" s="6" t="s">
        <v>116</v>
      </c>
      <c r="E38" s="6"/>
      <c r="F38" s="5" t="s">
        <v>51</v>
      </c>
      <c r="G38" s="3">
        <v>29068</v>
      </c>
      <c r="H38" s="3">
        <v>2730</v>
      </c>
      <c r="I38" s="3"/>
      <c r="J38" s="3">
        <v>11040</v>
      </c>
      <c r="K38" s="3"/>
      <c r="L38" s="3"/>
      <c r="M38" s="3"/>
      <c r="N38" s="3">
        <v>9360</v>
      </c>
      <c r="O38" s="3">
        <v>15990</v>
      </c>
      <c r="P38" s="3">
        <v>3891</v>
      </c>
      <c r="Q38" s="3"/>
      <c r="R38" s="30">
        <f t="shared" si="6"/>
        <v>72079</v>
      </c>
      <c r="S38" s="12">
        <v>48133</v>
      </c>
      <c r="T38" s="12">
        <v>9019</v>
      </c>
      <c r="U38" s="12">
        <v>158</v>
      </c>
      <c r="V38" s="12">
        <v>9506</v>
      </c>
      <c r="W38" s="12">
        <v>57702</v>
      </c>
      <c r="X38" s="12">
        <v>15173</v>
      </c>
      <c r="Y38" s="12">
        <v>2748</v>
      </c>
      <c r="Z38" s="12">
        <v>1284</v>
      </c>
      <c r="AA38" s="12"/>
      <c r="AB38" s="13">
        <f t="shared" si="1"/>
        <v>143723</v>
      </c>
      <c r="AC38" s="14">
        <f t="shared" si="2"/>
        <v>-71644</v>
      </c>
      <c r="AD38" s="12">
        <v>800000</v>
      </c>
      <c r="AE38" s="12"/>
      <c r="AF38" s="12">
        <v>644257</v>
      </c>
      <c r="AG38" s="12"/>
      <c r="AH38" s="30">
        <f t="shared" si="3"/>
        <v>1444257</v>
      </c>
      <c r="AI38" s="12"/>
      <c r="AJ38" s="30">
        <f t="shared" si="4"/>
        <v>1444257</v>
      </c>
    </row>
    <row r="39" spans="1:36" ht="17.850000000000001" customHeight="1" x14ac:dyDescent="0.25">
      <c r="A39" s="5">
        <f t="shared" si="5"/>
        <v>36</v>
      </c>
      <c r="B39" s="5" t="s">
        <v>41</v>
      </c>
      <c r="C39" s="5">
        <v>9532</v>
      </c>
      <c r="D39" s="6" t="s">
        <v>117</v>
      </c>
      <c r="E39" s="6"/>
      <c r="F39" s="5" t="s">
        <v>312</v>
      </c>
      <c r="G39" s="3">
        <v>130056</v>
      </c>
      <c r="H39" s="3">
        <v>180</v>
      </c>
      <c r="I39" s="3">
        <v>9441</v>
      </c>
      <c r="J39" s="3">
        <v>0</v>
      </c>
      <c r="K39" s="3">
        <v>23515</v>
      </c>
      <c r="L39" s="3"/>
      <c r="M39" s="3"/>
      <c r="N39" s="3">
        <v>60366</v>
      </c>
      <c r="O39" s="3">
        <v>14678</v>
      </c>
      <c r="P39" s="3">
        <v>170865</v>
      </c>
      <c r="Q39" s="3"/>
      <c r="R39" s="30">
        <f>SUM(G39:Q39)</f>
        <v>409101</v>
      </c>
      <c r="S39" s="12">
        <v>65283</v>
      </c>
      <c r="T39" s="12">
        <v>28250</v>
      </c>
      <c r="U39" s="12">
        <v>3736</v>
      </c>
      <c r="V39" s="12">
        <v>164615</v>
      </c>
      <c r="W39" s="12">
        <v>66760</v>
      </c>
      <c r="X39" s="12">
        <v>62062</v>
      </c>
      <c r="Y39" s="12">
        <v>22326</v>
      </c>
      <c r="Z39" s="12">
        <v>9541</v>
      </c>
      <c r="AA39" s="12">
        <v>3052</v>
      </c>
      <c r="AB39" s="13">
        <f>SUM(S39:AA39)</f>
        <v>425625</v>
      </c>
      <c r="AC39" s="14">
        <f t="shared" si="2"/>
        <v>-16524</v>
      </c>
      <c r="AD39" s="12">
        <v>1605180</v>
      </c>
      <c r="AE39" s="12">
        <v>22584</v>
      </c>
      <c r="AF39" s="12">
        <v>251866</v>
      </c>
      <c r="AG39" s="12">
        <v>2463</v>
      </c>
      <c r="AH39" s="30">
        <f>SUM(AD39:AG39)</f>
        <v>1882093</v>
      </c>
      <c r="AI39" s="12">
        <v>32999</v>
      </c>
      <c r="AJ39" s="30">
        <f>+AH39-AI39</f>
        <v>1849094</v>
      </c>
    </row>
    <row r="40" spans="1:36" ht="17.850000000000001" customHeight="1" x14ac:dyDescent="0.25">
      <c r="A40" s="5">
        <f>A39+1</f>
        <v>37</v>
      </c>
      <c r="B40" s="5" t="s">
        <v>41</v>
      </c>
      <c r="C40" s="5">
        <v>15065</v>
      </c>
      <c r="D40" s="6" t="s">
        <v>118</v>
      </c>
      <c r="E40" s="6"/>
      <c r="F40" s="5" t="s">
        <v>51</v>
      </c>
      <c r="G40" s="3">
        <v>46720</v>
      </c>
      <c r="H40" s="3"/>
      <c r="I40" s="3">
        <v>0</v>
      </c>
      <c r="J40" s="3">
        <v>0</v>
      </c>
      <c r="K40" s="3"/>
      <c r="L40" s="3">
        <v>0</v>
      </c>
      <c r="M40" s="3"/>
      <c r="N40" s="3">
        <v>23150</v>
      </c>
      <c r="O40" s="3"/>
      <c r="P40" s="3"/>
      <c r="Q40" s="3">
        <v>0</v>
      </c>
      <c r="R40" s="30">
        <f t="shared" si="6"/>
        <v>69870</v>
      </c>
      <c r="S40" s="12"/>
      <c r="T40" s="12"/>
      <c r="U40" s="12">
        <v>0</v>
      </c>
      <c r="V40" s="12"/>
      <c r="W40" s="12">
        <v>4437</v>
      </c>
      <c r="X40" s="12">
        <v>14573</v>
      </c>
      <c r="Y40" s="12">
        <v>2898</v>
      </c>
      <c r="Z40" s="12">
        <v>0</v>
      </c>
      <c r="AA40" s="12"/>
      <c r="AB40" s="13">
        <f t="shared" si="1"/>
        <v>21908</v>
      </c>
      <c r="AC40" s="14">
        <f t="shared" si="2"/>
        <v>47962</v>
      </c>
      <c r="AD40" s="12">
        <v>1720000</v>
      </c>
      <c r="AE40" s="12">
        <v>6238</v>
      </c>
      <c r="AF40" s="12">
        <v>72468</v>
      </c>
      <c r="AG40" s="12">
        <v>0</v>
      </c>
      <c r="AH40" s="30">
        <f t="shared" si="3"/>
        <v>1798706</v>
      </c>
      <c r="AI40" s="12">
        <v>2000</v>
      </c>
      <c r="AJ40" s="30">
        <f t="shared" si="4"/>
        <v>1796706</v>
      </c>
    </row>
    <row r="41" spans="1:36" ht="17.850000000000001" customHeight="1" x14ac:dyDescent="0.25">
      <c r="A41" s="5">
        <f t="shared" si="5"/>
        <v>38</v>
      </c>
      <c r="B41" s="5" t="s">
        <v>41</v>
      </c>
      <c r="C41" s="5">
        <v>9627</v>
      </c>
      <c r="D41" s="6" t="s">
        <v>119</v>
      </c>
      <c r="E41" s="6"/>
      <c r="F41" s="5" t="s">
        <v>51</v>
      </c>
      <c r="G41" s="3">
        <v>42171</v>
      </c>
      <c r="H41" s="3"/>
      <c r="I41" s="3"/>
      <c r="J41" s="3">
        <v>0</v>
      </c>
      <c r="K41" s="3">
        <v>8400</v>
      </c>
      <c r="L41" s="3">
        <v>2056</v>
      </c>
      <c r="M41" s="3"/>
      <c r="N41" s="3">
        <v>1470</v>
      </c>
      <c r="O41" s="3">
        <v>2987</v>
      </c>
      <c r="P41" s="3">
        <v>5566</v>
      </c>
      <c r="Q41" s="3"/>
      <c r="R41" s="30">
        <f t="shared" si="6"/>
        <v>62650</v>
      </c>
      <c r="S41" s="12">
        <v>33007</v>
      </c>
      <c r="T41" s="12">
        <v>13000</v>
      </c>
      <c r="U41" s="12"/>
      <c r="V41" s="12"/>
      <c r="W41" s="12">
        <v>6364</v>
      </c>
      <c r="X41" s="12">
        <v>7345</v>
      </c>
      <c r="Y41" s="12">
        <v>306</v>
      </c>
      <c r="Z41" s="12">
        <v>1248</v>
      </c>
      <c r="AA41" s="12"/>
      <c r="AB41" s="13">
        <f t="shared" si="1"/>
        <v>61270</v>
      </c>
      <c r="AC41" s="14">
        <f t="shared" si="2"/>
        <v>1380</v>
      </c>
      <c r="AD41" s="12">
        <v>840000</v>
      </c>
      <c r="AE41" s="12"/>
      <c r="AF41" s="12">
        <v>327740</v>
      </c>
      <c r="AG41" s="12"/>
      <c r="AH41" s="30">
        <f t="shared" si="3"/>
        <v>1167740</v>
      </c>
      <c r="AI41" s="12"/>
      <c r="AJ41" s="30">
        <f t="shared" si="4"/>
        <v>1167740</v>
      </c>
    </row>
    <row r="42" spans="1:36" ht="17.850000000000001" customHeight="1" x14ac:dyDescent="0.25">
      <c r="A42" s="5">
        <v>39</v>
      </c>
      <c r="B42" s="5" t="s">
        <v>41</v>
      </c>
      <c r="C42" s="5">
        <v>9554</v>
      </c>
      <c r="D42" s="6" t="s">
        <v>120</v>
      </c>
      <c r="E42" s="6"/>
      <c r="F42" s="5" t="s">
        <v>312</v>
      </c>
      <c r="G42" s="3">
        <v>254364</v>
      </c>
      <c r="H42" s="3"/>
      <c r="I42" s="3">
        <v>23735</v>
      </c>
      <c r="J42" s="3"/>
      <c r="K42" s="3">
        <v>66787</v>
      </c>
      <c r="L42" s="3">
        <v>0</v>
      </c>
      <c r="M42" s="3"/>
      <c r="N42" s="3">
        <v>47836</v>
      </c>
      <c r="O42" s="3">
        <v>7233</v>
      </c>
      <c r="P42" s="3">
        <v>45197</v>
      </c>
      <c r="Q42" s="3">
        <v>1970</v>
      </c>
      <c r="R42" s="30">
        <f t="shared" si="6"/>
        <v>447122</v>
      </c>
      <c r="S42" s="12">
        <v>49439</v>
      </c>
      <c r="T42" s="12">
        <v>18870</v>
      </c>
      <c r="U42" s="12">
        <v>19837</v>
      </c>
      <c r="V42" s="12">
        <v>171817</v>
      </c>
      <c r="W42" s="12">
        <v>46757</v>
      </c>
      <c r="X42" s="12">
        <v>46953</v>
      </c>
      <c r="Y42" s="12">
        <v>40965</v>
      </c>
      <c r="Z42" s="12">
        <v>23065</v>
      </c>
      <c r="AA42" s="12">
        <v>2302</v>
      </c>
      <c r="AB42" s="13">
        <f t="shared" si="1"/>
        <v>420005</v>
      </c>
      <c r="AC42" s="14">
        <f t="shared" si="2"/>
        <v>27117</v>
      </c>
      <c r="AD42" s="12">
        <v>4087137</v>
      </c>
      <c r="AE42" s="12">
        <v>80600</v>
      </c>
      <c r="AF42" s="12">
        <v>199686</v>
      </c>
      <c r="AG42" s="12">
        <v>2828</v>
      </c>
      <c r="AH42" s="30">
        <f t="shared" si="3"/>
        <v>4370251</v>
      </c>
      <c r="AI42" s="12">
        <v>25601</v>
      </c>
      <c r="AJ42" s="30">
        <f t="shared" si="4"/>
        <v>4344650</v>
      </c>
    </row>
    <row r="43" spans="1:36" ht="17.850000000000001" customHeight="1" x14ac:dyDescent="0.25">
      <c r="A43" s="5">
        <f t="shared" si="5"/>
        <v>40</v>
      </c>
      <c r="B43" s="5" t="s">
        <v>41</v>
      </c>
      <c r="C43" s="5">
        <v>9568</v>
      </c>
      <c r="D43" s="6" t="s">
        <v>121</v>
      </c>
      <c r="E43" s="6"/>
      <c r="F43" s="5" t="s">
        <v>312</v>
      </c>
      <c r="G43" s="3">
        <v>123879</v>
      </c>
      <c r="H43" s="3">
        <v>6285</v>
      </c>
      <c r="I43" s="3">
        <v>0</v>
      </c>
      <c r="J43" s="3">
        <v>0</v>
      </c>
      <c r="K43" s="3"/>
      <c r="L43" s="3"/>
      <c r="M43" s="3"/>
      <c r="N43" s="3">
        <v>30710</v>
      </c>
      <c r="O43" s="3">
        <v>2159</v>
      </c>
      <c r="P43" s="3"/>
      <c r="Q43" s="3"/>
      <c r="R43" s="30">
        <f t="shared" si="6"/>
        <v>163033</v>
      </c>
      <c r="S43" s="12"/>
      <c r="T43" s="12">
        <v>0</v>
      </c>
      <c r="U43" s="12"/>
      <c r="V43" s="12">
        <v>77925</v>
      </c>
      <c r="W43" s="12">
        <v>42877</v>
      </c>
      <c r="X43" s="12">
        <v>4500</v>
      </c>
      <c r="Y43" s="12">
        <v>249</v>
      </c>
      <c r="Z43" s="12"/>
      <c r="AA43" s="12">
        <v>13080</v>
      </c>
      <c r="AB43" s="13">
        <f t="shared" si="1"/>
        <v>138631</v>
      </c>
      <c r="AC43" s="14">
        <f t="shared" si="2"/>
        <v>24402</v>
      </c>
      <c r="AD43" s="12">
        <v>0</v>
      </c>
      <c r="AE43" s="12">
        <v>0</v>
      </c>
      <c r="AF43" s="12">
        <v>116964</v>
      </c>
      <c r="AG43" s="12"/>
      <c r="AH43" s="30">
        <f t="shared" si="3"/>
        <v>116964</v>
      </c>
      <c r="AI43" s="12">
        <v>14985</v>
      </c>
      <c r="AJ43" s="30">
        <f t="shared" si="4"/>
        <v>101979</v>
      </c>
    </row>
    <row r="44" spans="1:36" ht="17.850000000000001" customHeight="1" x14ac:dyDescent="0.25">
      <c r="A44" s="5">
        <f t="shared" si="5"/>
        <v>41</v>
      </c>
      <c r="B44" s="5" t="s">
        <v>41</v>
      </c>
      <c r="C44" s="5">
        <v>9569</v>
      </c>
      <c r="D44" s="6" t="s">
        <v>122</v>
      </c>
      <c r="E44" s="6"/>
      <c r="F44" s="5" t="s">
        <v>312</v>
      </c>
      <c r="G44" s="3">
        <v>81681</v>
      </c>
      <c r="H44" s="3"/>
      <c r="I44" s="3"/>
      <c r="J44" s="3">
        <v>0</v>
      </c>
      <c r="K44" s="3">
        <v>5000</v>
      </c>
      <c r="L44" s="3">
        <v>0</v>
      </c>
      <c r="M44" s="3"/>
      <c r="N44" s="3">
        <v>21969</v>
      </c>
      <c r="O44" s="3">
        <v>726</v>
      </c>
      <c r="P44" s="3">
        <v>5377</v>
      </c>
      <c r="Q44" s="3">
        <v>2674</v>
      </c>
      <c r="R44" s="30">
        <f t="shared" si="6"/>
        <v>117427</v>
      </c>
      <c r="S44" s="12">
        <v>27289</v>
      </c>
      <c r="T44" s="12">
        <v>5829</v>
      </c>
      <c r="U44" s="12">
        <v>390</v>
      </c>
      <c r="V44" s="12">
        <v>30889</v>
      </c>
      <c r="W44" s="12">
        <v>35855</v>
      </c>
      <c r="X44" s="12">
        <v>15908</v>
      </c>
      <c r="Y44" s="12"/>
      <c r="Z44" s="12"/>
      <c r="AA44" s="12">
        <v>3409</v>
      </c>
      <c r="AB44" s="13">
        <f t="shared" si="1"/>
        <v>119569</v>
      </c>
      <c r="AC44" s="14">
        <f t="shared" si="2"/>
        <v>-2142</v>
      </c>
      <c r="AD44" s="12">
        <v>4818042</v>
      </c>
      <c r="AE44" s="12">
        <v>126000</v>
      </c>
      <c r="AF44" s="12">
        <v>102980</v>
      </c>
      <c r="AG44" s="12"/>
      <c r="AH44" s="30">
        <f t="shared" si="3"/>
        <v>5047022</v>
      </c>
      <c r="AI44" s="12"/>
      <c r="AJ44" s="30">
        <f t="shared" si="4"/>
        <v>5047022</v>
      </c>
    </row>
    <row r="45" spans="1:36" ht="17.850000000000001" customHeight="1" x14ac:dyDescent="0.25">
      <c r="A45" s="5">
        <f t="shared" si="5"/>
        <v>42</v>
      </c>
      <c r="B45" s="5" t="s">
        <v>41</v>
      </c>
      <c r="C45" s="5">
        <v>14406</v>
      </c>
      <c r="D45" s="6" t="s">
        <v>123</v>
      </c>
      <c r="E45" s="6"/>
      <c r="F45" s="5" t="s">
        <v>312</v>
      </c>
      <c r="G45" s="3">
        <v>178484</v>
      </c>
      <c r="H45" s="3"/>
      <c r="I45" s="3"/>
      <c r="J45" s="3">
        <v>11880</v>
      </c>
      <c r="K45" s="3"/>
      <c r="L45" s="3">
        <v>0</v>
      </c>
      <c r="M45" s="3"/>
      <c r="N45" s="3"/>
      <c r="O45" s="3">
        <v>645</v>
      </c>
      <c r="P45" s="3">
        <v>827</v>
      </c>
      <c r="Q45" s="3"/>
      <c r="R45" s="30">
        <f t="shared" si="6"/>
        <v>191836</v>
      </c>
      <c r="S45" s="12">
        <v>60626</v>
      </c>
      <c r="T45" s="12"/>
      <c r="U45" s="12"/>
      <c r="V45" s="12">
        <v>16398</v>
      </c>
      <c r="W45" s="12">
        <v>6569</v>
      </c>
      <c r="X45" s="12"/>
      <c r="Y45" s="12">
        <v>467</v>
      </c>
      <c r="Z45" s="12"/>
      <c r="AA45" s="12">
        <v>70107</v>
      </c>
      <c r="AB45" s="13">
        <f t="shared" si="1"/>
        <v>154167</v>
      </c>
      <c r="AC45" s="14">
        <f t="shared" si="2"/>
        <v>37669</v>
      </c>
      <c r="AD45" s="12">
        <v>2282761</v>
      </c>
      <c r="AE45" s="12">
        <v>47984</v>
      </c>
      <c r="AF45" s="12">
        <v>26951</v>
      </c>
      <c r="AG45" s="12">
        <v>3641</v>
      </c>
      <c r="AH45" s="30">
        <f t="shared" si="3"/>
        <v>2361337</v>
      </c>
      <c r="AI45" s="12">
        <v>437512</v>
      </c>
      <c r="AJ45" s="30">
        <f t="shared" si="4"/>
        <v>1923825</v>
      </c>
    </row>
    <row r="46" spans="1:36" ht="17.850000000000001" customHeight="1" x14ac:dyDescent="0.25">
      <c r="A46" s="5">
        <f t="shared" si="5"/>
        <v>43</v>
      </c>
      <c r="B46" s="5" t="s">
        <v>41</v>
      </c>
      <c r="C46" s="5">
        <v>9632</v>
      </c>
      <c r="D46" s="6" t="s">
        <v>124</v>
      </c>
      <c r="E46" s="6"/>
      <c r="F46" s="5" t="s">
        <v>51</v>
      </c>
      <c r="G46" s="3">
        <v>95493</v>
      </c>
      <c r="H46" s="3">
        <v>1463</v>
      </c>
      <c r="I46" s="3">
        <v>0</v>
      </c>
      <c r="J46" s="3">
        <v>1660</v>
      </c>
      <c r="K46" s="3">
        <v>30589</v>
      </c>
      <c r="L46" s="3">
        <v>16000</v>
      </c>
      <c r="M46" s="3"/>
      <c r="N46" s="3"/>
      <c r="O46" s="3">
        <v>9067</v>
      </c>
      <c r="P46" s="3">
        <v>247116</v>
      </c>
      <c r="Q46" s="3">
        <v>611</v>
      </c>
      <c r="R46" s="30">
        <f t="shared" si="6"/>
        <v>401999</v>
      </c>
      <c r="S46" s="12">
        <v>36239</v>
      </c>
      <c r="T46" s="12">
        <v>23204</v>
      </c>
      <c r="U46" s="12">
        <v>12869</v>
      </c>
      <c r="V46" s="12">
        <v>155841</v>
      </c>
      <c r="W46" s="12">
        <v>182889</v>
      </c>
      <c r="X46" s="12">
        <v>52654</v>
      </c>
      <c r="Y46" s="12">
        <v>1000</v>
      </c>
      <c r="Z46" s="12">
        <v>0</v>
      </c>
      <c r="AA46" s="12">
        <v>27694</v>
      </c>
      <c r="AB46" s="13">
        <f t="shared" si="1"/>
        <v>492390</v>
      </c>
      <c r="AC46" s="14">
        <f t="shared" si="2"/>
        <v>-90391</v>
      </c>
      <c r="AD46" s="12">
        <v>14373664</v>
      </c>
      <c r="AE46" s="12">
        <v>83180</v>
      </c>
      <c r="AF46" s="12">
        <v>669488</v>
      </c>
      <c r="AG46" s="12">
        <v>67804</v>
      </c>
      <c r="AH46" s="30">
        <f t="shared" si="3"/>
        <v>15194136</v>
      </c>
      <c r="AI46" s="12">
        <v>45796</v>
      </c>
      <c r="AJ46" s="30">
        <f t="shared" si="4"/>
        <v>15148340</v>
      </c>
    </row>
    <row r="47" spans="1:36" ht="17.850000000000001" customHeight="1" x14ac:dyDescent="0.25">
      <c r="A47" s="5">
        <f t="shared" si="5"/>
        <v>44</v>
      </c>
      <c r="B47" s="5" t="s">
        <v>41</v>
      </c>
      <c r="C47" s="5">
        <v>9633</v>
      </c>
      <c r="D47" s="6" t="s">
        <v>125</v>
      </c>
      <c r="E47" s="6"/>
      <c r="F47" s="5" t="s">
        <v>312</v>
      </c>
      <c r="G47" s="3">
        <v>198385</v>
      </c>
      <c r="H47" s="3">
        <v>28468</v>
      </c>
      <c r="I47" s="3">
        <v>19893</v>
      </c>
      <c r="J47" s="3">
        <v>15251</v>
      </c>
      <c r="K47" s="3"/>
      <c r="L47" s="3">
        <v>19756</v>
      </c>
      <c r="M47" s="3"/>
      <c r="N47" s="3">
        <v>321985</v>
      </c>
      <c r="O47" s="3">
        <v>697624</v>
      </c>
      <c r="P47" s="3">
        <v>3742</v>
      </c>
      <c r="Q47" s="3">
        <v>15737</v>
      </c>
      <c r="R47" s="30">
        <f t="shared" si="6"/>
        <v>1320841</v>
      </c>
      <c r="S47" s="12">
        <v>86412</v>
      </c>
      <c r="T47" s="12">
        <v>39000</v>
      </c>
      <c r="U47" s="12">
        <v>9541</v>
      </c>
      <c r="V47" s="12">
        <v>217755</v>
      </c>
      <c r="W47" s="12">
        <v>347354</v>
      </c>
      <c r="X47" s="12">
        <v>311047</v>
      </c>
      <c r="Y47" s="12">
        <v>66637</v>
      </c>
      <c r="Z47" s="12">
        <v>26666</v>
      </c>
      <c r="AA47" s="12">
        <v>25214</v>
      </c>
      <c r="AB47" s="13">
        <f t="shared" si="1"/>
        <v>1129626</v>
      </c>
      <c r="AC47" s="14">
        <f t="shared" si="2"/>
        <v>191215</v>
      </c>
      <c r="AD47" s="12">
        <v>12445292</v>
      </c>
      <c r="AE47" s="12">
        <v>5612</v>
      </c>
      <c r="AF47" s="12">
        <v>12936789</v>
      </c>
      <c r="AG47" s="12">
        <v>51921</v>
      </c>
      <c r="AH47" s="30">
        <f t="shared" si="3"/>
        <v>25439614</v>
      </c>
      <c r="AI47" s="12">
        <v>119773</v>
      </c>
      <c r="AJ47" s="30">
        <f t="shared" si="4"/>
        <v>25319841</v>
      </c>
    </row>
    <row r="48" spans="1:36" ht="17.850000000000001" customHeight="1" x14ac:dyDescent="0.25">
      <c r="A48" s="5">
        <f t="shared" si="5"/>
        <v>45</v>
      </c>
      <c r="B48" s="5" t="s">
        <v>41</v>
      </c>
      <c r="C48" s="5">
        <v>9570</v>
      </c>
      <c r="D48" s="6" t="s">
        <v>126</v>
      </c>
      <c r="E48" s="6"/>
      <c r="F48" s="5" t="s">
        <v>312</v>
      </c>
      <c r="G48" s="3">
        <v>59991</v>
      </c>
      <c r="H48" s="3">
        <v>4036</v>
      </c>
      <c r="I48" s="3"/>
      <c r="J48" s="3">
        <v>0</v>
      </c>
      <c r="K48" s="3"/>
      <c r="L48" s="3"/>
      <c r="M48" s="3"/>
      <c r="N48" s="3">
        <v>121550</v>
      </c>
      <c r="O48" s="3">
        <v>13233</v>
      </c>
      <c r="P48" s="3">
        <v>7413</v>
      </c>
      <c r="Q48" s="3"/>
      <c r="R48" s="30">
        <f>SUM(G48:Q48)</f>
        <v>206223</v>
      </c>
      <c r="S48" s="12">
        <v>48088</v>
      </c>
      <c r="T48" s="12"/>
      <c r="U48" s="12"/>
      <c r="V48" s="12">
        <v>64003</v>
      </c>
      <c r="W48" s="12">
        <v>101114</v>
      </c>
      <c r="X48" s="12">
        <v>13769</v>
      </c>
      <c r="Y48" s="12">
        <v>27480</v>
      </c>
      <c r="Z48" s="12"/>
      <c r="AA48" s="12">
        <v>7976</v>
      </c>
      <c r="AB48" s="13">
        <f>SUM(S48:AA48)</f>
        <v>262430</v>
      </c>
      <c r="AC48" s="14">
        <f t="shared" si="2"/>
        <v>-56207</v>
      </c>
      <c r="AD48" s="12">
        <v>4650576</v>
      </c>
      <c r="AE48" s="12">
        <v>242694</v>
      </c>
      <c r="AF48" s="12">
        <v>4379887</v>
      </c>
      <c r="AG48" s="12">
        <v>9494</v>
      </c>
      <c r="AH48" s="30">
        <f>SUM(AD48:AG48)</f>
        <v>9282651</v>
      </c>
      <c r="AI48" s="12">
        <v>13506</v>
      </c>
      <c r="AJ48" s="30">
        <f>+AH48-AI48</f>
        <v>9269145</v>
      </c>
    </row>
    <row r="49" spans="1:36" s="40" customFormat="1" ht="15.75" x14ac:dyDescent="0.25">
      <c r="A49" s="36"/>
      <c r="B49" s="36"/>
      <c r="C49" s="37"/>
      <c r="D49" s="38" t="s">
        <v>304</v>
      </c>
      <c r="E49" s="38"/>
      <c r="F49" s="36"/>
      <c r="G49" s="39">
        <f>SUBTOTAL(109,G4:G48)</f>
        <v>4878126</v>
      </c>
      <c r="H49" s="39">
        <f t="shared" ref="H49:Q49" si="8">SUBTOTAL(109,H4:H48)</f>
        <v>72835</v>
      </c>
      <c r="I49" s="39">
        <f t="shared" si="8"/>
        <v>269567</v>
      </c>
      <c r="J49" s="39">
        <f t="shared" si="8"/>
        <v>194602</v>
      </c>
      <c r="K49" s="39">
        <f t="shared" si="8"/>
        <v>233311</v>
      </c>
      <c r="L49" s="39">
        <f t="shared" si="8"/>
        <v>262572</v>
      </c>
      <c r="M49" s="39">
        <f t="shared" si="8"/>
        <v>21459</v>
      </c>
      <c r="N49" s="39">
        <f t="shared" si="8"/>
        <v>1759237</v>
      </c>
      <c r="O49" s="39">
        <f t="shared" si="8"/>
        <v>1335442.23</v>
      </c>
      <c r="P49" s="39">
        <f t="shared" si="8"/>
        <v>824968</v>
      </c>
      <c r="Q49" s="39">
        <f t="shared" si="8"/>
        <v>946843</v>
      </c>
      <c r="R49" s="44">
        <f>SUBTOTAL(109,R4:R48)</f>
        <v>10798962.23</v>
      </c>
      <c r="S49" s="39">
        <f>SUBTOTAL(109,S4:S48)</f>
        <v>1884747</v>
      </c>
      <c r="T49" s="39">
        <f t="shared" ref="T49:AA49" si="9">SUBTOTAL(109,T4:T48)</f>
        <v>512003</v>
      </c>
      <c r="U49" s="39">
        <f t="shared" si="9"/>
        <v>250032</v>
      </c>
      <c r="V49" s="39">
        <f t="shared" si="9"/>
        <v>2218029</v>
      </c>
      <c r="W49" s="39">
        <f t="shared" si="9"/>
        <v>2480284</v>
      </c>
      <c r="X49" s="39">
        <f t="shared" si="9"/>
        <v>1304065</v>
      </c>
      <c r="Y49" s="39">
        <f t="shared" si="9"/>
        <v>569198</v>
      </c>
      <c r="Z49" s="39">
        <f t="shared" si="9"/>
        <v>196618</v>
      </c>
      <c r="AA49" s="39">
        <f t="shared" si="9"/>
        <v>350224</v>
      </c>
      <c r="AB49" s="50">
        <f>SUBTOTAL(109,AB4:AB48)</f>
        <v>9765200</v>
      </c>
      <c r="AC49" s="50">
        <f>SUBTOTAL(109,AC4:AC48)</f>
        <v>1033762.23</v>
      </c>
      <c r="AD49" s="39">
        <f>SUBTOTAL(109,AD4:AD48)</f>
        <v>144211776</v>
      </c>
      <c r="AE49" s="39">
        <f t="shared" ref="AE49:AG49" si="10">SUBTOTAL(109,AE4:AE48)</f>
        <v>4161227</v>
      </c>
      <c r="AF49" s="39">
        <f t="shared" si="10"/>
        <v>35608922</v>
      </c>
      <c r="AG49" s="39">
        <f t="shared" si="10"/>
        <v>247789</v>
      </c>
      <c r="AH49" s="44">
        <f>SUBTOTAL(109,AH4:AH48)</f>
        <v>184229714</v>
      </c>
      <c r="AI49" s="39">
        <f>SUBTOTAL(109,AI4:AI48)</f>
        <v>1116721</v>
      </c>
      <c r="AJ49" s="44">
        <f>SUBTOTAL(109,AJ4:AJ48)</f>
        <v>183112993</v>
      </c>
    </row>
    <row r="50" spans="1:36" s="40" customFormat="1" ht="15.75" x14ac:dyDescent="0.25">
      <c r="A50" s="41"/>
      <c r="B50" s="41"/>
      <c r="C50" s="42"/>
      <c r="D50" s="38" t="s">
        <v>296</v>
      </c>
      <c r="E50" s="43"/>
      <c r="F50" s="41"/>
      <c r="G50" s="39">
        <v>4889509</v>
      </c>
      <c r="H50" s="39">
        <v>120423</v>
      </c>
      <c r="I50" s="39">
        <v>469460</v>
      </c>
      <c r="J50" s="45">
        <v>343452</v>
      </c>
      <c r="K50" s="39">
        <v>616819</v>
      </c>
      <c r="L50" s="39">
        <v>300878</v>
      </c>
      <c r="M50" s="39">
        <v>0</v>
      </c>
      <c r="N50" s="39">
        <v>1536233</v>
      </c>
      <c r="O50" s="39">
        <v>1170889</v>
      </c>
      <c r="P50" s="39">
        <v>760517</v>
      </c>
      <c r="Q50" s="39">
        <v>87122</v>
      </c>
      <c r="R50" s="44">
        <v>10295302</v>
      </c>
      <c r="S50" s="46">
        <v>2061027</v>
      </c>
      <c r="T50" s="39">
        <v>509466</v>
      </c>
      <c r="U50" s="39">
        <v>188327</v>
      </c>
      <c r="V50" s="39">
        <v>1808820</v>
      </c>
      <c r="W50" s="39">
        <v>2296462</v>
      </c>
      <c r="X50" s="39">
        <v>1360809</v>
      </c>
      <c r="Y50" s="39">
        <v>572727</v>
      </c>
      <c r="Z50" s="39">
        <v>216396</v>
      </c>
      <c r="AA50" s="39">
        <v>371448</v>
      </c>
      <c r="AB50" s="50">
        <v>9385482</v>
      </c>
      <c r="AC50" s="50">
        <v>909820</v>
      </c>
      <c r="AD50" s="39">
        <v>137184677</v>
      </c>
      <c r="AE50" s="39">
        <v>3754543</v>
      </c>
      <c r="AF50" s="39">
        <v>33654509</v>
      </c>
      <c r="AG50" s="39">
        <v>253911</v>
      </c>
      <c r="AH50" s="44">
        <v>174847640</v>
      </c>
      <c r="AI50" s="39">
        <v>1028847</v>
      </c>
      <c r="AJ50" s="44">
        <v>173818793</v>
      </c>
    </row>
    <row r="51" spans="1:36" s="40" customFormat="1" ht="15.75" x14ac:dyDescent="0.25">
      <c r="A51" s="41"/>
      <c r="B51" s="41"/>
      <c r="C51" s="42"/>
      <c r="D51" s="38" t="s">
        <v>302</v>
      </c>
      <c r="E51" s="43"/>
      <c r="F51" s="41"/>
      <c r="G51" s="47">
        <f>G49/G50</f>
        <v>0.99767195438233169</v>
      </c>
      <c r="H51" s="47">
        <f t="shared" ref="H51:AJ51" si="11">H49/H50</f>
        <v>0.6048263205533827</v>
      </c>
      <c r="I51" s="47">
        <f t="shared" si="11"/>
        <v>0.57420653516806541</v>
      </c>
      <c r="J51" s="47">
        <f t="shared" si="11"/>
        <v>0.5666061050743626</v>
      </c>
      <c r="K51" s="47">
        <f t="shared" si="11"/>
        <v>0.37824872450427111</v>
      </c>
      <c r="L51" s="47">
        <f t="shared" si="11"/>
        <v>0.8726859391514169</v>
      </c>
      <c r="M51" s="47" t="e">
        <f t="shared" si="11"/>
        <v>#DIV/0!</v>
      </c>
      <c r="N51" s="47">
        <f t="shared" si="11"/>
        <v>1.1451628756835714</v>
      </c>
      <c r="O51" s="47">
        <f t="shared" si="11"/>
        <v>1.1405370022265133</v>
      </c>
      <c r="P51" s="47">
        <f t="shared" si="11"/>
        <v>1.0847462975844064</v>
      </c>
      <c r="Q51" s="47">
        <f t="shared" si="11"/>
        <v>10.868012671885403</v>
      </c>
      <c r="R51" s="48">
        <f t="shared" si="11"/>
        <v>1.0489213652984635</v>
      </c>
      <c r="S51" s="47">
        <f t="shared" si="11"/>
        <v>0.91446982499501461</v>
      </c>
      <c r="T51" s="47">
        <f t="shared" si="11"/>
        <v>1.004979723867736</v>
      </c>
      <c r="U51" s="47">
        <f t="shared" si="11"/>
        <v>1.3276481863991887</v>
      </c>
      <c r="V51" s="47">
        <f t="shared" si="11"/>
        <v>1.2262298072776727</v>
      </c>
      <c r="W51" s="47">
        <f t="shared" si="11"/>
        <v>1.0800457399251544</v>
      </c>
      <c r="X51" s="47">
        <f t="shared" si="11"/>
        <v>0.95830127519732744</v>
      </c>
      <c r="Y51" s="47">
        <f t="shared" si="11"/>
        <v>0.99383825103408774</v>
      </c>
      <c r="Z51" s="47">
        <f t="shared" si="11"/>
        <v>0.90860274681602249</v>
      </c>
      <c r="AA51" s="47">
        <f t="shared" si="11"/>
        <v>0.94286145032413693</v>
      </c>
      <c r="AB51" s="51">
        <f t="shared" si="11"/>
        <v>1.0404580180325316</v>
      </c>
      <c r="AC51" s="51">
        <f t="shared" si="11"/>
        <v>1.1362271987865731</v>
      </c>
      <c r="AD51" s="47">
        <f t="shared" si="11"/>
        <v>1.0512236435852089</v>
      </c>
      <c r="AE51" s="47">
        <f t="shared" si="11"/>
        <v>1.1083178432102123</v>
      </c>
      <c r="AF51" s="47">
        <f t="shared" si="11"/>
        <v>1.0580728424830088</v>
      </c>
      <c r="AG51" s="47">
        <f t="shared" si="11"/>
        <v>0.97588918951916226</v>
      </c>
      <c r="AH51" s="48">
        <f t="shared" si="11"/>
        <v>1.0536585681110708</v>
      </c>
      <c r="AI51" s="47">
        <f t="shared" si="11"/>
        <v>1.0854101727467738</v>
      </c>
      <c r="AJ51" s="48">
        <f t="shared" si="11"/>
        <v>1.053470627885444</v>
      </c>
    </row>
    <row r="52" spans="1:36" ht="17.850000000000001" customHeight="1" x14ac:dyDescent="0.25"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x14ac:dyDescent="0.25">
      <c r="F53">
        <f>COUNTIF(F4:F48,"Y")</f>
        <v>33</v>
      </c>
    </row>
    <row r="55" spans="1:36" x14ac:dyDescent="0.25">
      <c r="H55" s="49"/>
    </row>
    <row r="56" spans="1:36" x14ac:dyDescent="0.25">
      <c r="A56" s="21" t="s">
        <v>79</v>
      </c>
      <c r="B56" s="22"/>
    </row>
    <row r="57" spans="1:36" x14ac:dyDescent="0.25">
      <c r="A57" s="23" t="s">
        <v>80</v>
      </c>
      <c r="B57" s="24">
        <f>COUNT(tblCentral[[#All],[Ref]])</f>
        <v>45</v>
      </c>
    </row>
    <row r="58" spans="1:36" x14ac:dyDescent="0.25">
      <c r="A58" s="25" t="s">
        <v>81</v>
      </c>
      <c r="B58" s="26">
        <f>COUNTIF(tblCentral[[#All],[2024 Statistics Returned (Y/N)]],"Y")</f>
        <v>33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5F02-EA92-4108-840A-52A355534025}">
  <sheetPr>
    <tabColor rgb="FFFF0000"/>
  </sheetPr>
  <dimension ref="A1:AJ48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3" sqref="E13"/>
    </sheetView>
  </sheetViews>
  <sheetFormatPr defaultColWidth="12.42578125" defaultRowHeight="15" x14ac:dyDescent="0.25"/>
  <cols>
    <col min="2" max="2" width="13.5703125" customWidth="1"/>
    <col min="4" max="4" width="54.42578125" bestFit="1" customWidth="1"/>
    <col min="5" max="5" width="17" bestFit="1" customWidth="1"/>
    <col min="6" max="28" width="15.5703125" customWidth="1"/>
    <col min="29" max="29" width="12.5703125" customWidth="1"/>
    <col min="30" max="37" width="15.5703125" customWidth="1"/>
  </cols>
  <sheetData>
    <row r="1" spans="1:36" s="28" customFormat="1" ht="23.25" x14ac:dyDescent="0.35">
      <c r="A1" s="4" t="s">
        <v>307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/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5">
        <v>1</v>
      </c>
      <c r="B4" s="5" t="s">
        <v>42</v>
      </c>
      <c r="C4" s="5">
        <v>15036</v>
      </c>
      <c r="D4" s="6" t="s">
        <v>127</v>
      </c>
      <c r="E4" s="6"/>
      <c r="F4" s="12" t="s">
        <v>312</v>
      </c>
      <c r="G4" s="12">
        <v>175592</v>
      </c>
      <c r="H4" s="12">
        <v>6072</v>
      </c>
      <c r="I4" s="12">
        <v>10632</v>
      </c>
      <c r="J4" s="12">
        <v>27378</v>
      </c>
      <c r="K4" s="12"/>
      <c r="L4" s="12"/>
      <c r="M4" s="12"/>
      <c r="N4" s="12">
        <v>79427</v>
      </c>
      <c r="O4" s="12">
        <v>5822</v>
      </c>
      <c r="P4" s="12"/>
      <c r="Q4" s="12"/>
      <c r="R4" s="32">
        <f>SUM(G4:Q4)</f>
        <v>304923</v>
      </c>
      <c r="S4" s="12">
        <v>53956</v>
      </c>
      <c r="T4" s="12">
        <v>5442</v>
      </c>
      <c r="U4" s="12">
        <v>21334</v>
      </c>
      <c r="V4" s="12">
        <v>65994</v>
      </c>
      <c r="W4" s="12">
        <v>69269</v>
      </c>
      <c r="X4" s="12">
        <v>46589</v>
      </c>
      <c r="Y4" s="12">
        <v>7108</v>
      </c>
      <c r="Z4" s="12"/>
      <c r="AA4" s="12">
        <v>12874</v>
      </c>
      <c r="AB4" s="13">
        <f>SUM(S4:AA4)</f>
        <v>282566</v>
      </c>
      <c r="AC4" s="14">
        <f t="shared" ref="AC4:AC28" si="0">R4-AB4</f>
        <v>22357</v>
      </c>
      <c r="AD4" s="12">
        <v>7178396</v>
      </c>
      <c r="AE4" s="12">
        <v>18585</v>
      </c>
      <c r="AF4" s="12">
        <v>144779</v>
      </c>
      <c r="AG4" s="12">
        <v>291</v>
      </c>
      <c r="AH4" s="30">
        <f t="shared" ref="AH4:AH28" si="1">SUM(AD4:AG4)</f>
        <v>7342051</v>
      </c>
      <c r="AI4" s="12">
        <v>200882</v>
      </c>
      <c r="AJ4" s="30">
        <f>+AH4-AI4</f>
        <v>7141169</v>
      </c>
    </row>
    <row r="5" spans="1:36" ht="17.850000000000001" customHeight="1" x14ac:dyDescent="0.25">
      <c r="A5" s="5">
        <f t="shared" ref="A5:A28" si="2">A4+1</f>
        <v>2</v>
      </c>
      <c r="B5" s="5" t="s">
        <v>42</v>
      </c>
      <c r="C5" s="5">
        <v>9365</v>
      </c>
      <c r="D5" s="6" t="s">
        <v>128</v>
      </c>
      <c r="E5" s="6"/>
      <c r="F5" s="12" t="s">
        <v>312</v>
      </c>
      <c r="G5" s="12">
        <v>203117</v>
      </c>
      <c r="H5" s="12">
        <v>830</v>
      </c>
      <c r="I5" s="12">
        <v>2170</v>
      </c>
      <c r="J5" s="12">
        <v>10670</v>
      </c>
      <c r="K5" s="12">
        <v>42569</v>
      </c>
      <c r="L5" s="12"/>
      <c r="M5" s="12"/>
      <c r="N5" s="12">
        <v>37449</v>
      </c>
      <c r="O5" s="12">
        <v>14507</v>
      </c>
      <c r="P5" s="12">
        <v>8731</v>
      </c>
      <c r="Q5" s="12"/>
      <c r="R5" s="32">
        <f t="shared" ref="R5:R28" si="3">SUM(G5:Q5)</f>
        <v>320043</v>
      </c>
      <c r="S5" s="12">
        <v>78252</v>
      </c>
      <c r="T5" s="12">
        <v>7201</v>
      </c>
      <c r="U5" s="12">
        <v>6472</v>
      </c>
      <c r="V5" s="12">
        <v>26234</v>
      </c>
      <c r="W5" s="12">
        <v>59105</v>
      </c>
      <c r="X5" s="12">
        <v>27821</v>
      </c>
      <c r="Y5" s="12">
        <v>2761</v>
      </c>
      <c r="Z5" s="12">
        <v>31635</v>
      </c>
      <c r="AA5" s="12">
        <v>25641</v>
      </c>
      <c r="AB5" s="13">
        <f t="shared" ref="AB5:AB28" si="4">SUM(S5:AA5)</f>
        <v>265122</v>
      </c>
      <c r="AC5" s="14">
        <f t="shared" si="0"/>
        <v>54921</v>
      </c>
      <c r="AD5" s="12">
        <v>4056780</v>
      </c>
      <c r="AE5" s="12">
        <v>34068</v>
      </c>
      <c r="AF5" s="12">
        <v>508695</v>
      </c>
      <c r="AG5" s="12">
        <v>3562</v>
      </c>
      <c r="AH5" s="30">
        <f t="shared" si="1"/>
        <v>4603105</v>
      </c>
      <c r="AI5" s="12">
        <v>44150</v>
      </c>
      <c r="AJ5" s="30">
        <f t="shared" ref="AJ5:AJ28" si="5">+AH5-AI5</f>
        <v>4558955</v>
      </c>
    </row>
    <row r="6" spans="1:36" s="116" customFormat="1" ht="17.850000000000001" customHeight="1" x14ac:dyDescent="0.25">
      <c r="A6" s="109">
        <f t="shared" si="2"/>
        <v>3</v>
      </c>
      <c r="B6" s="109" t="s">
        <v>42</v>
      </c>
      <c r="C6" s="109">
        <v>9367</v>
      </c>
      <c r="D6" s="110" t="s">
        <v>129</v>
      </c>
      <c r="E6" s="110" t="s">
        <v>319</v>
      </c>
      <c r="F6" s="111" t="s">
        <v>312</v>
      </c>
      <c r="G6" s="111">
        <v>46136</v>
      </c>
      <c r="H6" s="111">
        <v>0</v>
      </c>
      <c r="I6" s="111"/>
      <c r="J6" s="111"/>
      <c r="K6" s="111"/>
      <c r="L6" s="111"/>
      <c r="M6" s="111"/>
      <c r="N6" s="111">
        <v>39342</v>
      </c>
      <c r="O6" s="111">
        <v>2481</v>
      </c>
      <c r="P6" s="111">
        <v>4459</v>
      </c>
      <c r="Q6" s="111"/>
      <c r="R6" s="112">
        <f t="shared" si="3"/>
        <v>92418</v>
      </c>
      <c r="S6" s="111">
        <v>41834</v>
      </c>
      <c r="T6" s="111">
        <v>15080</v>
      </c>
      <c r="U6" s="111"/>
      <c r="V6" s="111"/>
      <c r="W6" s="111">
        <v>33405</v>
      </c>
      <c r="X6" s="111">
        <v>11912</v>
      </c>
      <c r="Y6" s="111"/>
      <c r="Z6" s="111">
        <v>490</v>
      </c>
      <c r="AA6" s="111"/>
      <c r="AB6" s="113">
        <f t="shared" si="4"/>
        <v>102721</v>
      </c>
      <c r="AC6" s="114">
        <f t="shared" si="0"/>
        <v>-10303</v>
      </c>
      <c r="AD6" s="111">
        <v>549000</v>
      </c>
      <c r="AE6" s="111">
        <v>1656</v>
      </c>
      <c r="AF6" s="111">
        <v>65640</v>
      </c>
      <c r="AG6" s="111">
        <v>2844</v>
      </c>
      <c r="AH6" s="115">
        <f t="shared" si="1"/>
        <v>619140</v>
      </c>
      <c r="AI6" s="111">
        <v>27364</v>
      </c>
      <c r="AJ6" s="115">
        <f t="shared" si="5"/>
        <v>591776</v>
      </c>
    </row>
    <row r="7" spans="1:36" ht="17.850000000000001" customHeight="1" x14ac:dyDescent="0.25">
      <c r="A7" s="5">
        <f t="shared" si="2"/>
        <v>4</v>
      </c>
      <c r="B7" s="5" t="s">
        <v>42</v>
      </c>
      <c r="C7" s="5">
        <v>9368</v>
      </c>
      <c r="D7" s="6" t="s">
        <v>130</v>
      </c>
      <c r="E7" s="6"/>
      <c r="F7" s="12" t="s">
        <v>312</v>
      </c>
      <c r="G7" s="12">
        <v>34243</v>
      </c>
      <c r="H7" s="12"/>
      <c r="I7" s="12"/>
      <c r="J7" s="12">
        <v>0</v>
      </c>
      <c r="K7" s="12"/>
      <c r="L7" s="12"/>
      <c r="M7" s="12"/>
      <c r="N7" s="12">
        <v>49369</v>
      </c>
      <c r="O7" s="12">
        <v>2345</v>
      </c>
      <c r="P7" s="12">
        <v>7621</v>
      </c>
      <c r="Q7" s="12"/>
      <c r="R7" s="32">
        <f t="shared" si="3"/>
        <v>93578</v>
      </c>
      <c r="S7" s="12"/>
      <c r="T7" s="12"/>
      <c r="U7" s="12">
        <v>4917</v>
      </c>
      <c r="V7" s="12">
        <v>15883</v>
      </c>
      <c r="W7" s="12">
        <v>44115</v>
      </c>
      <c r="X7" s="12">
        <v>15387</v>
      </c>
      <c r="Y7" s="12">
        <v>3327</v>
      </c>
      <c r="Z7" s="12">
        <v>0</v>
      </c>
      <c r="AA7" s="12">
        <v>0</v>
      </c>
      <c r="AB7" s="13">
        <f t="shared" si="4"/>
        <v>83629</v>
      </c>
      <c r="AC7" s="14">
        <f t="shared" si="0"/>
        <v>9949</v>
      </c>
      <c r="AD7" s="12">
        <v>3695000</v>
      </c>
      <c r="AE7" s="12">
        <v>0</v>
      </c>
      <c r="AF7" s="12">
        <v>61847</v>
      </c>
      <c r="AG7" s="12">
        <v>1160</v>
      </c>
      <c r="AH7" s="30">
        <f t="shared" si="1"/>
        <v>3758007</v>
      </c>
      <c r="AI7" s="12">
        <v>2312</v>
      </c>
      <c r="AJ7" s="30">
        <f t="shared" si="5"/>
        <v>3755695</v>
      </c>
    </row>
    <row r="8" spans="1:36" ht="17.850000000000001" customHeight="1" x14ac:dyDescent="0.25">
      <c r="A8" s="5">
        <v>5</v>
      </c>
      <c r="B8" s="5" t="s">
        <v>42</v>
      </c>
      <c r="C8" s="5">
        <v>9369</v>
      </c>
      <c r="D8" s="6" t="s">
        <v>131</v>
      </c>
      <c r="E8" s="6"/>
      <c r="F8" s="12" t="s">
        <v>312</v>
      </c>
      <c r="G8" s="12">
        <v>304243</v>
      </c>
      <c r="H8" s="12">
        <v>4530</v>
      </c>
      <c r="I8" s="12"/>
      <c r="J8" s="12"/>
      <c r="K8" s="12">
        <v>30598</v>
      </c>
      <c r="L8" s="12"/>
      <c r="M8" s="12"/>
      <c r="N8" s="12">
        <v>216596</v>
      </c>
      <c r="O8" s="12">
        <v>5312</v>
      </c>
      <c r="P8" s="12">
        <v>4635</v>
      </c>
      <c r="Q8" s="12"/>
      <c r="R8" s="32">
        <f t="shared" si="3"/>
        <v>565914</v>
      </c>
      <c r="S8" s="12">
        <v>134370</v>
      </c>
      <c r="T8" s="12">
        <v>59060</v>
      </c>
      <c r="U8" s="12">
        <v>17536</v>
      </c>
      <c r="V8" s="12">
        <v>166793</v>
      </c>
      <c r="W8" s="12">
        <v>114441</v>
      </c>
      <c r="X8" s="12">
        <v>107891</v>
      </c>
      <c r="Y8" s="12">
        <v>5530</v>
      </c>
      <c r="Z8" s="12"/>
      <c r="AA8" s="12"/>
      <c r="AB8" s="13">
        <f t="shared" si="4"/>
        <v>605621</v>
      </c>
      <c r="AC8" s="14">
        <f t="shared" si="0"/>
        <v>-39707</v>
      </c>
      <c r="AD8" s="12">
        <v>6230000</v>
      </c>
      <c r="AE8" s="12">
        <v>859174</v>
      </c>
      <c r="AF8" s="12">
        <v>90564</v>
      </c>
      <c r="AG8" s="12">
        <v>26981</v>
      </c>
      <c r="AH8" s="30">
        <f t="shared" si="1"/>
        <v>7206719</v>
      </c>
      <c r="AI8" s="12">
        <v>99940</v>
      </c>
      <c r="AJ8" s="30">
        <f t="shared" si="5"/>
        <v>7106779</v>
      </c>
    </row>
    <row r="9" spans="1:36" ht="17.850000000000001" customHeight="1" x14ac:dyDescent="0.25">
      <c r="A9" s="5">
        <v>6</v>
      </c>
      <c r="B9" s="5" t="s">
        <v>42</v>
      </c>
      <c r="C9" s="5">
        <v>9393</v>
      </c>
      <c r="D9" s="6" t="s">
        <v>132</v>
      </c>
      <c r="E9" s="6"/>
      <c r="F9" s="12" t="s">
        <v>51</v>
      </c>
      <c r="G9" s="12">
        <v>27934</v>
      </c>
      <c r="H9" s="12">
        <v>35</v>
      </c>
      <c r="I9" s="12">
        <v>0</v>
      </c>
      <c r="J9" s="12"/>
      <c r="K9" s="12">
        <v>0</v>
      </c>
      <c r="L9" s="12">
        <v>0</v>
      </c>
      <c r="M9" s="12"/>
      <c r="N9" s="12">
        <v>9043</v>
      </c>
      <c r="O9" s="12">
        <v>3594</v>
      </c>
      <c r="P9" s="12">
        <v>1807</v>
      </c>
      <c r="Q9" s="12">
        <v>7068</v>
      </c>
      <c r="R9" s="32">
        <f t="shared" si="3"/>
        <v>49481</v>
      </c>
      <c r="S9" s="12"/>
      <c r="T9" s="12">
        <v>0</v>
      </c>
      <c r="U9" s="12"/>
      <c r="V9" s="12"/>
      <c r="W9" s="12">
        <v>11507</v>
      </c>
      <c r="X9" s="12">
        <v>19671</v>
      </c>
      <c r="Y9" s="12">
        <v>1100</v>
      </c>
      <c r="Z9" s="12"/>
      <c r="AA9" s="12">
        <v>11722</v>
      </c>
      <c r="AB9" s="13">
        <f t="shared" si="4"/>
        <v>44000</v>
      </c>
      <c r="AC9" s="14">
        <f t="shared" si="0"/>
        <v>5481</v>
      </c>
      <c r="AD9" s="12">
        <v>1045000</v>
      </c>
      <c r="AE9" s="12">
        <v>217600</v>
      </c>
      <c r="AF9" s="12">
        <v>11007726</v>
      </c>
      <c r="AG9" s="12">
        <v>0</v>
      </c>
      <c r="AH9" s="30">
        <f t="shared" si="1"/>
        <v>12270326</v>
      </c>
      <c r="AI9" s="12">
        <v>0</v>
      </c>
      <c r="AJ9" s="30">
        <f t="shared" si="5"/>
        <v>12270326</v>
      </c>
    </row>
    <row r="10" spans="1:36" ht="17.850000000000001" customHeight="1" x14ac:dyDescent="0.25">
      <c r="A10" s="5">
        <f t="shared" si="2"/>
        <v>7</v>
      </c>
      <c r="B10" s="5" t="s">
        <v>42</v>
      </c>
      <c r="C10" s="5">
        <v>9396</v>
      </c>
      <c r="D10" s="6" t="s">
        <v>133</v>
      </c>
      <c r="E10" s="6"/>
      <c r="F10" s="12" t="s">
        <v>312</v>
      </c>
      <c r="G10" s="12">
        <v>194293</v>
      </c>
      <c r="H10" s="12"/>
      <c r="I10" s="12"/>
      <c r="J10" s="12">
        <v>0</v>
      </c>
      <c r="K10" s="12">
        <v>2983</v>
      </c>
      <c r="L10" s="12">
        <v>15000</v>
      </c>
      <c r="M10" s="12"/>
      <c r="N10" s="12">
        <v>10302</v>
      </c>
      <c r="O10" s="12">
        <v>3293</v>
      </c>
      <c r="P10" s="12">
        <v>7547</v>
      </c>
      <c r="Q10" s="12"/>
      <c r="R10" s="32">
        <f t="shared" si="3"/>
        <v>233418</v>
      </c>
      <c r="S10" s="12">
        <v>65959</v>
      </c>
      <c r="T10" s="12">
        <v>26539</v>
      </c>
      <c r="U10" s="12">
        <v>2503</v>
      </c>
      <c r="V10" s="12">
        <v>45559</v>
      </c>
      <c r="W10" s="12">
        <v>36667</v>
      </c>
      <c r="X10" s="12">
        <v>23130</v>
      </c>
      <c r="Y10" s="12">
        <v>16746</v>
      </c>
      <c r="Z10" s="12"/>
      <c r="AA10" s="12">
        <v>2786</v>
      </c>
      <c r="AB10" s="13">
        <f t="shared" si="4"/>
        <v>219889</v>
      </c>
      <c r="AC10" s="14">
        <f t="shared" si="0"/>
        <v>13529</v>
      </c>
      <c r="AD10" s="12">
        <v>2671657</v>
      </c>
      <c r="AE10" s="12">
        <v>11423</v>
      </c>
      <c r="AF10" s="12">
        <v>79100</v>
      </c>
      <c r="AG10" s="12">
        <v>330</v>
      </c>
      <c r="AH10" s="30">
        <f t="shared" si="1"/>
        <v>2762510</v>
      </c>
      <c r="AI10" s="12">
        <v>18233</v>
      </c>
      <c r="AJ10" s="30">
        <f t="shared" si="5"/>
        <v>2744277</v>
      </c>
    </row>
    <row r="11" spans="1:36" ht="17.850000000000001" customHeight="1" x14ac:dyDescent="0.25">
      <c r="A11" s="5">
        <f t="shared" si="2"/>
        <v>8</v>
      </c>
      <c r="B11" s="5" t="s">
        <v>42</v>
      </c>
      <c r="C11" s="5">
        <v>9397</v>
      </c>
      <c r="D11" s="6" t="s">
        <v>134</v>
      </c>
      <c r="E11" s="6"/>
      <c r="F11" s="12" t="s">
        <v>312</v>
      </c>
      <c r="G11" s="12">
        <v>36659</v>
      </c>
      <c r="H11" s="12"/>
      <c r="I11" s="12">
        <v>0</v>
      </c>
      <c r="J11" s="12"/>
      <c r="K11" s="12">
        <v>0</v>
      </c>
      <c r="L11" s="12">
        <v>0</v>
      </c>
      <c r="M11" s="12">
        <v>9876</v>
      </c>
      <c r="N11" s="12">
        <v>17693</v>
      </c>
      <c r="O11" s="12">
        <v>5741</v>
      </c>
      <c r="P11" s="12"/>
      <c r="Q11" s="12"/>
      <c r="R11" s="32">
        <f t="shared" si="3"/>
        <v>69969</v>
      </c>
      <c r="S11" s="12"/>
      <c r="T11" s="12"/>
      <c r="U11" s="12">
        <v>17928</v>
      </c>
      <c r="V11" s="12"/>
      <c r="W11" s="12">
        <v>39000</v>
      </c>
      <c r="X11" s="12">
        <v>590</v>
      </c>
      <c r="Y11" s="12">
        <v>2920</v>
      </c>
      <c r="Z11" s="12">
        <v>5200</v>
      </c>
      <c r="AA11" s="12"/>
      <c r="AB11" s="13">
        <f t="shared" si="4"/>
        <v>65638</v>
      </c>
      <c r="AC11" s="14">
        <f t="shared" si="0"/>
        <v>4331</v>
      </c>
      <c r="AD11" s="12">
        <v>1243000</v>
      </c>
      <c r="AE11" s="12">
        <v>0</v>
      </c>
      <c r="AF11" s="12">
        <v>143516</v>
      </c>
      <c r="AG11" s="12">
        <v>0</v>
      </c>
      <c r="AH11" s="30">
        <f t="shared" si="1"/>
        <v>1386516</v>
      </c>
      <c r="AI11" s="12"/>
      <c r="AJ11" s="30">
        <f t="shared" si="5"/>
        <v>1386516</v>
      </c>
    </row>
    <row r="12" spans="1:36" ht="17.850000000000001" customHeight="1" x14ac:dyDescent="0.25">
      <c r="A12" s="5">
        <f t="shared" si="2"/>
        <v>9</v>
      </c>
      <c r="B12" s="5" t="s">
        <v>42</v>
      </c>
      <c r="C12" s="5">
        <v>9373</v>
      </c>
      <c r="D12" s="6" t="s">
        <v>135</v>
      </c>
      <c r="E12" s="6"/>
      <c r="F12" s="12" t="s">
        <v>312</v>
      </c>
      <c r="G12" s="12">
        <v>20135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/>
      <c r="N12" s="12">
        <v>22800</v>
      </c>
      <c r="O12" s="12">
        <v>4012</v>
      </c>
      <c r="P12" s="12"/>
      <c r="Q12" s="12">
        <v>0</v>
      </c>
      <c r="R12" s="32">
        <f t="shared" si="3"/>
        <v>46947</v>
      </c>
      <c r="S12" s="12"/>
      <c r="T12" s="12">
        <v>0</v>
      </c>
      <c r="U12" s="12">
        <v>17255</v>
      </c>
      <c r="V12" s="12"/>
      <c r="W12" s="12">
        <v>12339</v>
      </c>
      <c r="X12" s="12">
        <v>5061</v>
      </c>
      <c r="Y12" s="12"/>
      <c r="Z12" s="12">
        <v>650</v>
      </c>
      <c r="AA12" s="12">
        <v>18</v>
      </c>
      <c r="AB12" s="13">
        <f t="shared" si="4"/>
        <v>35323</v>
      </c>
      <c r="AC12" s="14">
        <f t="shared" si="0"/>
        <v>11624</v>
      </c>
      <c r="AD12" s="12">
        <v>555000</v>
      </c>
      <c r="AE12" s="12">
        <v>20000</v>
      </c>
      <c r="AF12" s="12">
        <v>73224</v>
      </c>
      <c r="AG12" s="12">
        <v>969</v>
      </c>
      <c r="AH12" s="30">
        <f t="shared" si="1"/>
        <v>649193</v>
      </c>
      <c r="AI12" s="12">
        <v>1513</v>
      </c>
      <c r="AJ12" s="30">
        <f t="shared" si="5"/>
        <v>647680</v>
      </c>
    </row>
    <row r="13" spans="1:36" ht="17.850000000000001" customHeight="1" x14ac:dyDescent="0.25">
      <c r="A13" s="5">
        <f t="shared" si="2"/>
        <v>10</v>
      </c>
      <c r="B13" s="5" t="s">
        <v>42</v>
      </c>
      <c r="C13" s="5">
        <v>9375</v>
      </c>
      <c r="D13" s="6" t="s">
        <v>136</v>
      </c>
      <c r="E13" s="6"/>
      <c r="F13" s="12" t="s">
        <v>312</v>
      </c>
      <c r="G13" s="12">
        <v>153645</v>
      </c>
      <c r="H13" s="12">
        <v>70536</v>
      </c>
      <c r="I13" s="12">
        <v>20</v>
      </c>
      <c r="J13" s="12"/>
      <c r="K13" s="12">
        <v>0</v>
      </c>
      <c r="L13" s="12">
        <v>330</v>
      </c>
      <c r="M13" s="12"/>
      <c r="N13" s="12">
        <v>23513</v>
      </c>
      <c r="O13" s="12">
        <v>16265</v>
      </c>
      <c r="P13" s="12">
        <v>13517</v>
      </c>
      <c r="Q13" s="12">
        <v>23140</v>
      </c>
      <c r="R13" s="32">
        <f t="shared" si="3"/>
        <v>300966</v>
      </c>
      <c r="S13" s="12">
        <v>78394</v>
      </c>
      <c r="T13" s="12">
        <v>25977</v>
      </c>
      <c r="U13" s="12">
        <v>7139</v>
      </c>
      <c r="V13" s="12">
        <v>46508</v>
      </c>
      <c r="W13" s="12">
        <v>45199</v>
      </c>
      <c r="X13" s="12">
        <v>22349</v>
      </c>
      <c r="Y13" s="12">
        <v>10363</v>
      </c>
      <c r="Z13" s="12">
        <v>8278</v>
      </c>
      <c r="AA13" s="12">
        <v>5585</v>
      </c>
      <c r="AB13" s="13">
        <f t="shared" si="4"/>
        <v>249792</v>
      </c>
      <c r="AC13" s="14">
        <f t="shared" si="0"/>
        <v>51174</v>
      </c>
      <c r="AD13" s="12">
        <v>2273080</v>
      </c>
      <c r="AE13" s="12">
        <v>51492</v>
      </c>
      <c r="AF13" s="12">
        <v>327330</v>
      </c>
      <c r="AG13" s="12">
        <v>230</v>
      </c>
      <c r="AH13" s="30">
        <f t="shared" si="1"/>
        <v>2652132</v>
      </c>
      <c r="AI13" s="12">
        <v>35069</v>
      </c>
      <c r="AJ13" s="30">
        <f t="shared" si="5"/>
        <v>2617063</v>
      </c>
    </row>
    <row r="14" spans="1:36" ht="17.850000000000001" customHeight="1" x14ac:dyDescent="0.25">
      <c r="A14" s="5">
        <f t="shared" si="2"/>
        <v>11</v>
      </c>
      <c r="B14" s="5" t="s">
        <v>42</v>
      </c>
      <c r="C14" s="5">
        <v>9377</v>
      </c>
      <c r="D14" s="6" t="s">
        <v>137</v>
      </c>
      <c r="E14" s="6"/>
      <c r="F14" s="12" t="s">
        <v>312</v>
      </c>
      <c r="G14" s="12">
        <v>91113</v>
      </c>
      <c r="H14" s="12">
        <v>30730</v>
      </c>
      <c r="I14" s="12"/>
      <c r="J14" s="12"/>
      <c r="K14" s="12">
        <v>500</v>
      </c>
      <c r="L14" s="12">
        <v>15000</v>
      </c>
      <c r="M14" s="12"/>
      <c r="N14" s="12">
        <v>30415</v>
      </c>
      <c r="O14" s="12">
        <v>5315</v>
      </c>
      <c r="P14" s="12">
        <v>15177</v>
      </c>
      <c r="Q14" s="12"/>
      <c r="R14" s="32">
        <f t="shared" si="3"/>
        <v>188250</v>
      </c>
      <c r="S14" s="12">
        <v>81545</v>
      </c>
      <c r="T14" s="12"/>
      <c r="U14" s="12">
        <v>1795</v>
      </c>
      <c r="V14" s="12">
        <v>153</v>
      </c>
      <c r="W14" s="12">
        <v>98644</v>
      </c>
      <c r="X14" s="12">
        <v>17119</v>
      </c>
      <c r="Y14" s="12">
        <v>11260</v>
      </c>
      <c r="Z14" s="12">
        <v>6500</v>
      </c>
      <c r="AA14" s="12">
        <v>3051</v>
      </c>
      <c r="AB14" s="13">
        <f t="shared" si="4"/>
        <v>220067</v>
      </c>
      <c r="AC14" s="14">
        <f t="shared" si="0"/>
        <v>-31817</v>
      </c>
      <c r="AD14" s="12">
        <v>3140000</v>
      </c>
      <c r="AE14" s="12">
        <v>26908</v>
      </c>
      <c r="AF14" s="12">
        <v>183517</v>
      </c>
      <c r="AG14" s="12">
        <v>1501</v>
      </c>
      <c r="AH14" s="30">
        <f t="shared" si="1"/>
        <v>3351926</v>
      </c>
      <c r="AI14" s="12">
        <v>73659</v>
      </c>
      <c r="AJ14" s="30">
        <f t="shared" si="5"/>
        <v>3278267</v>
      </c>
    </row>
    <row r="15" spans="1:36" ht="17.850000000000001" customHeight="1" x14ac:dyDescent="0.25">
      <c r="A15" s="5">
        <f t="shared" si="2"/>
        <v>12</v>
      </c>
      <c r="B15" s="5" t="s">
        <v>42</v>
      </c>
      <c r="C15" s="5">
        <v>9398</v>
      </c>
      <c r="D15" s="6" t="s">
        <v>138</v>
      </c>
      <c r="E15" s="6"/>
      <c r="F15" s="12" t="s">
        <v>312</v>
      </c>
      <c r="G15" s="12">
        <v>212742</v>
      </c>
      <c r="H15" s="12">
        <v>17141</v>
      </c>
      <c r="I15" s="12"/>
      <c r="J15" s="12">
        <v>0</v>
      </c>
      <c r="K15" s="12">
        <v>-29606</v>
      </c>
      <c r="L15" s="12"/>
      <c r="M15" s="12"/>
      <c r="N15" s="12">
        <v>58805</v>
      </c>
      <c r="O15" s="12">
        <v>49826</v>
      </c>
      <c r="P15" s="12">
        <v>138633</v>
      </c>
      <c r="Q15" s="12">
        <v>261</v>
      </c>
      <c r="R15" s="32">
        <f t="shared" si="3"/>
        <v>447802</v>
      </c>
      <c r="S15" s="12">
        <v>94607</v>
      </c>
      <c r="T15" s="12">
        <v>31200</v>
      </c>
      <c r="U15" s="12">
        <v>11083</v>
      </c>
      <c r="V15" s="12">
        <v>103258</v>
      </c>
      <c r="W15" s="12">
        <v>84556</v>
      </c>
      <c r="X15" s="12">
        <v>50671</v>
      </c>
      <c r="Y15" s="12">
        <v>56847</v>
      </c>
      <c r="Z15" s="12">
        <v>1814</v>
      </c>
      <c r="AA15" s="12">
        <v>17827</v>
      </c>
      <c r="AB15" s="13">
        <f t="shared" si="4"/>
        <v>451863</v>
      </c>
      <c r="AC15" s="14">
        <f t="shared" si="0"/>
        <v>-4061</v>
      </c>
      <c r="AD15" s="12">
        <v>9530000</v>
      </c>
      <c r="AE15" s="12">
        <v>54520</v>
      </c>
      <c r="AF15" s="12">
        <v>827636</v>
      </c>
      <c r="AG15" s="12">
        <v>30214</v>
      </c>
      <c r="AH15" s="30">
        <f t="shared" si="1"/>
        <v>10442370</v>
      </c>
      <c r="AI15" s="12">
        <v>537683</v>
      </c>
      <c r="AJ15" s="30">
        <f t="shared" si="5"/>
        <v>9904687</v>
      </c>
    </row>
    <row r="16" spans="1:36" ht="17.850000000000001" customHeight="1" x14ac:dyDescent="0.25">
      <c r="A16" s="5">
        <f t="shared" si="2"/>
        <v>13</v>
      </c>
      <c r="B16" s="5" t="s">
        <v>42</v>
      </c>
      <c r="C16" s="5">
        <v>14308</v>
      </c>
      <c r="D16" s="6" t="s">
        <v>139</v>
      </c>
      <c r="E16" s="6"/>
      <c r="F16" s="12" t="s">
        <v>312</v>
      </c>
      <c r="G16" s="12">
        <v>57223</v>
      </c>
      <c r="H16" s="12">
        <v>2483</v>
      </c>
      <c r="I16" s="12">
        <v>67094</v>
      </c>
      <c r="J16" s="12">
        <v>0</v>
      </c>
      <c r="K16" s="12"/>
      <c r="L16" s="12">
        <v>0</v>
      </c>
      <c r="M16" s="12"/>
      <c r="N16" s="12">
        <v>9212</v>
      </c>
      <c r="O16" s="12">
        <v>18648</v>
      </c>
      <c r="P16" s="12"/>
      <c r="Q16" s="12">
        <v>724</v>
      </c>
      <c r="R16" s="32">
        <f t="shared" si="3"/>
        <v>155384</v>
      </c>
      <c r="S16" s="12">
        <v>65585</v>
      </c>
      <c r="T16" s="12">
        <v>27300</v>
      </c>
      <c r="U16" s="12">
        <v>4057</v>
      </c>
      <c r="V16" s="12">
        <v>7680</v>
      </c>
      <c r="W16" s="12">
        <v>35575</v>
      </c>
      <c r="X16" s="12">
        <v>5909</v>
      </c>
      <c r="Y16" s="12">
        <v>1741</v>
      </c>
      <c r="Z16" s="12">
        <v>5060</v>
      </c>
      <c r="AA16" s="12">
        <v>11919</v>
      </c>
      <c r="AB16" s="13">
        <f t="shared" si="4"/>
        <v>164826</v>
      </c>
      <c r="AC16" s="14">
        <f t="shared" si="0"/>
        <v>-9442</v>
      </c>
      <c r="AD16" s="12">
        <v>1160000</v>
      </c>
      <c r="AE16" s="12">
        <v>30727</v>
      </c>
      <c r="AF16" s="12">
        <v>333078</v>
      </c>
      <c r="AG16" s="12">
        <v>1115</v>
      </c>
      <c r="AH16" s="30">
        <f t="shared" si="1"/>
        <v>1524920</v>
      </c>
      <c r="AI16" s="12">
        <v>35469</v>
      </c>
      <c r="AJ16" s="30">
        <f t="shared" si="5"/>
        <v>1489451</v>
      </c>
    </row>
    <row r="17" spans="1:36" ht="17.850000000000001" customHeight="1" x14ac:dyDescent="0.25">
      <c r="A17" s="5">
        <f t="shared" si="2"/>
        <v>14</v>
      </c>
      <c r="B17" s="5" t="s">
        <v>42</v>
      </c>
      <c r="C17" s="5">
        <v>9379</v>
      </c>
      <c r="D17" s="6" t="s">
        <v>140</v>
      </c>
      <c r="E17" s="6"/>
      <c r="F17" s="12" t="s">
        <v>312</v>
      </c>
      <c r="G17" s="12">
        <v>38696</v>
      </c>
      <c r="H17" s="12"/>
      <c r="I17" s="12"/>
      <c r="J17" s="12"/>
      <c r="K17" s="12"/>
      <c r="L17" s="12"/>
      <c r="M17" s="12"/>
      <c r="N17" s="12">
        <v>32192</v>
      </c>
      <c r="O17" s="12">
        <v>2758</v>
      </c>
      <c r="P17" s="12">
        <v>2739</v>
      </c>
      <c r="Q17" s="12"/>
      <c r="R17" s="32">
        <f t="shared" si="3"/>
        <v>76385</v>
      </c>
      <c r="S17" s="12"/>
      <c r="T17" s="12"/>
      <c r="U17" s="12">
        <v>9907</v>
      </c>
      <c r="V17" s="12"/>
      <c r="W17" s="12">
        <v>33331</v>
      </c>
      <c r="X17" s="12">
        <v>9734</v>
      </c>
      <c r="Y17" s="12">
        <v>1600</v>
      </c>
      <c r="Z17" s="12"/>
      <c r="AA17" s="12"/>
      <c r="AB17" s="13">
        <f t="shared" si="4"/>
        <v>54572</v>
      </c>
      <c r="AC17" s="14">
        <f t="shared" si="0"/>
        <v>21813</v>
      </c>
      <c r="AD17" s="12">
        <v>3099171</v>
      </c>
      <c r="AE17" s="12">
        <v>72578</v>
      </c>
      <c r="AF17" s="12">
        <v>81640</v>
      </c>
      <c r="AG17" s="12"/>
      <c r="AH17" s="30">
        <f t="shared" si="1"/>
        <v>3253389</v>
      </c>
      <c r="AI17" s="12">
        <v>-226</v>
      </c>
      <c r="AJ17" s="30">
        <f t="shared" si="5"/>
        <v>3253615</v>
      </c>
    </row>
    <row r="18" spans="1:36" ht="17.850000000000001" customHeight="1" x14ac:dyDescent="0.25">
      <c r="A18" s="5">
        <f t="shared" si="2"/>
        <v>15</v>
      </c>
      <c r="B18" s="5" t="s">
        <v>42</v>
      </c>
      <c r="C18" s="5">
        <v>9382</v>
      </c>
      <c r="D18" s="6" t="s">
        <v>141</v>
      </c>
      <c r="E18" s="6"/>
      <c r="F18" s="12" t="s">
        <v>312</v>
      </c>
      <c r="G18" s="12">
        <v>41803</v>
      </c>
      <c r="H18" s="12">
        <v>0</v>
      </c>
      <c r="I18" s="12">
        <v>182</v>
      </c>
      <c r="J18" s="12">
        <v>0</v>
      </c>
      <c r="K18" s="12"/>
      <c r="L18" s="12"/>
      <c r="M18" s="12"/>
      <c r="N18" s="12"/>
      <c r="O18" s="12">
        <v>840</v>
      </c>
      <c r="P18" s="12">
        <v>1812</v>
      </c>
      <c r="Q18" s="12"/>
      <c r="R18" s="32">
        <f t="shared" si="3"/>
        <v>44637</v>
      </c>
      <c r="S18" s="12">
        <v>10875</v>
      </c>
      <c r="T18" s="12"/>
      <c r="U18" s="12">
        <v>1945</v>
      </c>
      <c r="V18" s="12">
        <v>2053</v>
      </c>
      <c r="W18" s="12">
        <v>29835</v>
      </c>
      <c r="X18" s="12">
        <v>8114</v>
      </c>
      <c r="Y18" s="12">
        <v>14853</v>
      </c>
      <c r="Z18" s="12"/>
      <c r="AA18" s="12"/>
      <c r="AB18" s="13">
        <f t="shared" si="4"/>
        <v>67675</v>
      </c>
      <c r="AC18" s="14">
        <f t="shared" si="0"/>
        <v>-23038</v>
      </c>
      <c r="AD18" s="12">
        <v>1280000</v>
      </c>
      <c r="AE18" s="12">
        <v>14898</v>
      </c>
      <c r="AF18" s="12">
        <v>37019</v>
      </c>
      <c r="AG18" s="12">
        <v>570</v>
      </c>
      <c r="AH18" s="30">
        <f t="shared" si="1"/>
        <v>1332487</v>
      </c>
      <c r="AI18" s="12">
        <v>65</v>
      </c>
      <c r="AJ18" s="30">
        <f t="shared" si="5"/>
        <v>1332422</v>
      </c>
    </row>
    <row r="19" spans="1:36" ht="17.850000000000001" customHeight="1" x14ac:dyDescent="0.25">
      <c r="A19" s="5">
        <f t="shared" si="2"/>
        <v>16</v>
      </c>
      <c r="B19" s="5" t="s">
        <v>42</v>
      </c>
      <c r="C19" s="5">
        <v>18602</v>
      </c>
      <c r="D19" s="6" t="s">
        <v>142</v>
      </c>
      <c r="E19" s="6"/>
      <c r="F19" s="12" t="s">
        <v>312</v>
      </c>
      <c r="G19" s="12">
        <v>357140</v>
      </c>
      <c r="H19" s="12">
        <v>1530</v>
      </c>
      <c r="I19" s="12"/>
      <c r="J19" s="12">
        <v>25000</v>
      </c>
      <c r="K19" s="12">
        <v>63500</v>
      </c>
      <c r="L19" s="12"/>
      <c r="M19" s="12"/>
      <c r="N19" s="12">
        <v>293636</v>
      </c>
      <c r="O19" s="12">
        <v>3798</v>
      </c>
      <c r="P19" s="12">
        <v>68453</v>
      </c>
      <c r="Q19" s="12"/>
      <c r="R19" s="32">
        <f t="shared" si="3"/>
        <v>813057</v>
      </c>
      <c r="S19" s="12">
        <v>159139</v>
      </c>
      <c r="T19" s="12">
        <v>27300</v>
      </c>
      <c r="U19" s="12">
        <v>166558</v>
      </c>
      <c r="V19" s="12">
        <v>222758</v>
      </c>
      <c r="W19" s="12">
        <v>186390</v>
      </c>
      <c r="X19" s="12">
        <v>76130</v>
      </c>
      <c r="Y19" s="12"/>
      <c r="Z19" s="12"/>
      <c r="AA19" s="12"/>
      <c r="AB19" s="13">
        <f t="shared" si="4"/>
        <v>838275</v>
      </c>
      <c r="AC19" s="14">
        <f t="shared" si="0"/>
        <v>-25218</v>
      </c>
      <c r="AD19" s="12">
        <v>10495000</v>
      </c>
      <c r="AE19" s="12">
        <v>225000</v>
      </c>
      <c r="AF19" s="12">
        <v>1092859</v>
      </c>
      <c r="AG19" s="12">
        <v>835</v>
      </c>
      <c r="AH19" s="30">
        <f t="shared" si="1"/>
        <v>11813694</v>
      </c>
      <c r="AI19" s="12">
        <v>68618</v>
      </c>
      <c r="AJ19" s="30">
        <f t="shared" si="5"/>
        <v>11745076</v>
      </c>
    </row>
    <row r="20" spans="1:36" ht="17.850000000000001" customHeight="1" x14ac:dyDescent="0.25">
      <c r="A20" s="5">
        <f t="shared" si="2"/>
        <v>17</v>
      </c>
      <c r="B20" s="5" t="s">
        <v>42</v>
      </c>
      <c r="C20" s="5">
        <v>9409</v>
      </c>
      <c r="D20" s="6" t="s">
        <v>143</v>
      </c>
      <c r="E20" s="6"/>
      <c r="F20" s="12" t="s">
        <v>312</v>
      </c>
      <c r="G20" s="12">
        <v>89283</v>
      </c>
      <c r="H20" s="12">
        <v>125128</v>
      </c>
      <c r="I20" s="12">
        <v>0</v>
      </c>
      <c r="J20" s="12">
        <v>0</v>
      </c>
      <c r="K20" s="12"/>
      <c r="L20" s="12"/>
      <c r="M20" s="12"/>
      <c r="N20" s="12">
        <v>16544</v>
      </c>
      <c r="O20" s="12">
        <v>28196</v>
      </c>
      <c r="P20" s="12">
        <v>72651</v>
      </c>
      <c r="Q20" s="12">
        <v>1876</v>
      </c>
      <c r="R20" s="32">
        <f t="shared" si="3"/>
        <v>333678</v>
      </c>
      <c r="S20" s="12">
        <v>81807</v>
      </c>
      <c r="T20" s="12">
        <v>31320</v>
      </c>
      <c r="U20" s="12">
        <v>3810</v>
      </c>
      <c r="V20" s="12">
        <v>23971</v>
      </c>
      <c r="W20" s="12">
        <v>99900</v>
      </c>
      <c r="X20" s="12">
        <v>25102</v>
      </c>
      <c r="Y20" s="12">
        <v>5279</v>
      </c>
      <c r="Z20" s="12"/>
      <c r="AA20" s="12">
        <v>5497</v>
      </c>
      <c r="AB20" s="13">
        <f t="shared" si="4"/>
        <v>276686</v>
      </c>
      <c r="AC20" s="14">
        <f t="shared" si="0"/>
        <v>56992</v>
      </c>
      <c r="AD20" s="12">
        <v>2330000</v>
      </c>
      <c r="AE20" s="12">
        <v>1219216</v>
      </c>
      <c r="AF20" s="12">
        <v>738853</v>
      </c>
      <c r="AG20" s="12">
        <v>383</v>
      </c>
      <c r="AH20" s="30">
        <f t="shared" si="1"/>
        <v>4288452</v>
      </c>
      <c r="AI20" s="12">
        <v>57212</v>
      </c>
      <c r="AJ20" s="30">
        <f t="shared" si="5"/>
        <v>4231240</v>
      </c>
    </row>
    <row r="21" spans="1:36" ht="17.850000000000001" customHeight="1" x14ac:dyDescent="0.25">
      <c r="A21" s="5">
        <f t="shared" si="2"/>
        <v>18</v>
      </c>
      <c r="B21" s="5" t="s">
        <v>42</v>
      </c>
      <c r="C21" s="5">
        <v>9410</v>
      </c>
      <c r="D21" s="6" t="s">
        <v>144</v>
      </c>
      <c r="E21" s="6"/>
      <c r="F21" s="12" t="s">
        <v>312</v>
      </c>
      <c r="G21" s="12">
        <v>117459</v>
      </c>
      <c r="H21" s="12"/>
      <c r="I21" s="12"/>
      <c r="J21" s="12">
        <v>6525</v>
      </c>
      <c r="K21" s="12">
        <v>16512</v>
      </c>
      <c r="L21" s="12"/>
      <c r="M21" s="12"/>
      <c r="N21" s="12">
        <v>68834</v>
      </c>
      <c r="O21" s="12">
        <v>3071</v>
      </c>
      <c r="P21" s="12">
        <v>3504</v>
      </c>
      <c r="Q21" s="12"/>
      <c r="R21" s="32">
        <f t="shared" si="3"/>
        <v>215905</v>
      </c>
      <c r="S21" s="12">
        <v>79043</v>
      </c>
      <c r="T21" s="12">
        <v>23048</v>
      </c>
      <c r="U21" s="12">
        <v>13913</v>
      </c>
      <c r="V21" s="12">
        <v>44723</v>
      </c>
      <c r="W21" s="12">
        <v>57826</v>
      </c>
      <c r="X21" s="12">
        <v>17967</v>
      </c>
      <c r="Y21" s="12">
        <v>2000</v>
      </c>
      <c r="Z21" s="12">
        <v>2000</v>
      </c>
      <c r="AA21" s="12"/>
      <c r="AB21" s="13">
        <f t="shared" si="4"/>
        <v>240520</v>
      </c>
      <c r="AC21" s="14">
        <f t="shared" si="0"/>
        <v>-24615</v>
      </c>
      <c r="AD21" s="12">
        <v>1983556</v>
      </c>
      <c r="AE21" s="12">
        <v>174818</v>
      </c>
      <c r="AF21" s="12">
        <v>88285</v>
      </c>
      <c r="AG21" s="12">
        <v>77</v>
      </c>
      <c r="AH21" s="30">
        <f t="shared" si="1"/>
        <v>2246736</v>
      </c>
      <c r="AI21" s="12">
        <v>42074</v>
      </c>
      <c r="AJ21" s="30">
        <f t="shared" si="5"/>
        <v>2204662</v>
      </c>
    </row>
    <row r="22" spans="1:36" ht="17.850000000000001" customHeight="1" x14ac:dyDescent="0.25">
      <c r="A22" s="5">
        <f t="shared" si="2"/>
        <v>19</v>
      </c>
      <c r="B22" s="5" t="s">
        <v>42</v>
      </c>
      <c r="C22" s="5">
        <v>9412</v>
      </c>
      <c r="D22" s="6" t="s">
        <v>145</v>
      </c>
      <c r="E22" s="6"/>
      <c r="F22" s="12" t="s">
        <v>312</v>
      </c>
      <c r="G22" s="12">
        <v>371553</v>
      </c>
      <c r="H22" s="12">
        <v>20062</v>
      </c>
      <c r="I22" s="12"/>
      <c r="J22" s="12"/>
      <c r="K22" s="12"/>
      <c r="L22" s="12">
        <v>26000</v>
      </c>
      <c r="M22" s="12"/>
      <c r="N22" s="12">
        <v>95247</v>
      </c>
      <c r="O22" s="12">
        <v>1913</v>
      </c>
      <c r="P22" s="12">
        <v>8160</v>
      </c>
      <c r="Q22" s="12">
        <v>347</v>
      </c>
      <c r="R22" s="32">
        <f t="shared" si="3"/>
        <v>523282</v>
      </c>
      <c r="S22" s="12">
        <v>119579</v>
      </c>
      <c r="T22" s="12">
        <v>46003</v>
      </c>
      <c r="U22" s="12">
        <v>6628</v>
      </c>
      <c r="V22" s="12">
        <v>49882</v>
      </c>
      <c r="W22" s="12">
        <v>102908</v>
      </c>
      <c r="X22" s="12">
        <v>83429</v>
      </c>
      <c r="Y22" s="12">
        <v>64105</v>
      </c>
      <c r="Z22" s="12">
        <v>42576</v>
      </c>
      <c r="AA22" s="12">
        <v>23514</v>
      </c>
      <c r="AB22" s="13">
        <f t="shared" si="4"/>
        <v>538624</v>
      </c>
      <c r="AC22" s="14">
        <f t="shared" si="0"/>
        <v>-15342</v>
      </c>
      <c r="AD22" s="12">
        <v>17700000</v>
      </c>
      <c r="AE22" s="12">
        <v>131748</v>
      </c>
      <c r="AF22" s="12">
        <v>37666</v>
      </c>
      <c r="AG22" s="12">
        <v>49068</v>
      </c>
      <c r="AH22" s="30">
        <f t="shared" si="1"/>
        <v>17918482</v>
      </c>
      <c r="AI22" s="12">
        <v>56332</v>
      </c>
      <c r="AJ22" s="30">
        <f t="shared" si="5"/>
        <v>17862150</v>
      </c>
    </row>
    <row r="23" spans="1:36" ht="17.850000000000001" customHeight="1" x14ac:dyDescent="0.25">
      <c r="A23" s="5">
        <f t="shared" si="2"/>
        <v>20</v>
      </c>
      <c r="B23" s="5" t="s">
        <v>42</v>
      </c>
      <c r="C23" s="5">
        <v>9386</v>
      </c>
      <c r="D23" s="6" t="s">
        <v>146</v>
      </c>
      <c r="E23" s="6"/>
      <c r="F23" s="12" t="s">
        <v>312</v>
      </c>
      <c r="G23" s="12">
        <v>127265</v>
      </c>
      <c r="H23" s="12">
        <v>648</v>
      </c>
      <c r="I23" s="12">
        <v>2963</v>
      </c>
      <c r="J23" s="12">
        <v>165884</v>
      </c>
      <c r="K23" s="12">
        <v>15000</v>
      </c>
      <c r="L23" s="12">
        <v>19002</v>
      </c>
      <c r="M23" s="12"/>
      <c r="N23" s="12">
        <v>49041</v>
      </c>
      <c r="O23" s="12">
        <v>13852</v>
      </c>
      <c r="P23" s="12"/>
      <c r="Q23" s="12"/>
      <c r="R23" s="32">
        <f t="shared" si="3"/>
        <v>393655</v>
      </c>
      <c r="S23" s="12">
        <v>74202</v>
      </c>
      <c r="T23" s="12">
        <v>21540</v>
      </c>
      <c r="U23" s="12">
        <v>301</v>
      </c>
      <c r="V23" s="12">
        <v>63116</v>
      </c>
      <c r="W23" s="12">
        <v>38675</v>
      </c>
      <c r="X23" s="12">
        <v>18942</v>
      </c>
      <c r="Y23" s="12">
        <v>2290</v>
      </c>
      <c r="Z23" s="12"/>
      <c r="AA23" s="12">
        <v>390</v>
      </c>
      <c r="AB23" s="13">
        <f t="shared" si="4"/>
        <v>219456</v>
      </c>
      <c r="AC23" s="14">
        <f t="shared" si="0"/>
        <v>174199</v>
      </c>
      <c r="AD23" s="12">
        <v>2429857</v>
      </c>
      <c r="AE23" s="12"/>
      <c r="AF23" s="12">
        <v>1046477</v>
      </c>
      <c r="AG23" s="12">
        <v>675</v>
      </c>
      <c r="AH23" s="30">
        <f t="shared" si="1"/>
        <v>3477009</v>
      </c>
      <c r="AI23" s="12">
        <v>44014</v>
      </c>
      <c r="AJ23" s="30">
        <f t="shared" si="5"/>
        <v>3432995</v>
      </c>
    </row>
    <row r="24" spans="1:36" ht="17.850000000000001" customHeight="1" x14ac:dyDescent="0.25">
      <c r="A24" s="5">
        <f t="shared" si="2"/>
        <v>21</v>
      </c>
      <c r="B24" s="5" t="s">
        <v>42</v>
      </c>
      <c r="C24" s="5">
        <v>9413</v>
      </c>
      <c r="D24" s="6" t="s">
        <v>147</v>
      </c>
      <c r="E24" s="6"/>
      <c r="F24" s="12" t="s">
        <v>312</v>
      </c>
      <c r="G24" s="12">
        <v>64126</v>
      </c>
      <c r="H24" s="12"/>
      <c r="I24" s="12"/>
      <c r="J24" s="12">
        <v>0</v>
      </c>
      <c r="K24" s="12"/>
      <c r="L24" s="12"/>
      <c r="M24" s="12"/>
      <c r="N24" s="12">
        <v>66648</v>
      </c>
      <c r="O24" s="12">
        <v>7382</v>
      </c>
      <c r="P24" s="12">
        <v>150</v>
      </c>
      <c r="Q24" s="12">
        <v>435</v>
      </c>
      <c r="R24" s="32">
        <f t="shared" si="3"/>
        <v>138741</v>
      </c>
      <c r="S24" s="12">
        <v>300</v>
      </c>
      <c r="T24" s="12"/>
      <c r="U24" s="12">
        <v>4482</v>
      </c>
      <c r="V24" s="12">
        <v>58816</v>
      </c>
      <c r="W24" s="12">
        <v>132990</v>
      </c>
      <c r="X24" s="12">
        <v>20720</v>
      </c>
      <c r="Y24" s="12">
        <v>1500</v>
      </c>
      <c r="Z24" s="12">
        <v>12225</v>
      </c>
      <c r="AA24" s="12">
        <v>3203</v>
      </c>
      <c r="AB24" s="13">
        <f t="shared" si="4"/>
        <v>234236</v>
      </c>
      <c r="AC24" s="14">
        <f t="shared" si="0"/>
        <v>-95495</v>
      </c>
      <c r="AD24" s="12">
        <v>3951892</v>
      </c>
      <c r="AE24" s="12">
        <v>141347</v>
      </c>
      <c r="AF24" s="12">
        <v>184477</v>
      </c>
      <c r="AG24" s="12">
        <v>200</v>
      </c>
      <c r="AH24" s="30">
        <f t="shared" si="1"/>
        <v>4277916</v>
      </c>
      <c r="AI24" s="12">
        <v>5486</v>
      </c>
      <c r="AJ24" s="30">
        <f t="shared" si="5"/>
        <v>4272430</v>
      </c>
    </row>
    <row r="25" spans="1:36" ht="17.850000000000001" customHeight="1" x14ac:dyDescent="0.25">
      <c r="A25" s="5">
        <f t="shared" si="2"/>
        <v>22</v>
      </c>
      <c r="B25" s="5" t="s">
        <v>42</v>
      </c>
      <c r="C25" s="5">
        <v>9390</v>
      </c>
      <c r="D25" s="6" t="s">
        <v>148</v>
      </c>
      <c r="E25" s="6"/>
      <c r="F25" s="12" t="s">
        <v>51</v>
      </c>
      <c r="G25" s="12">
        <v>30524</v>
      </c>
      <c r="H25" s="12"/>
      <c r="I25" s="12"/>
      <c r="J25" s="12">
        <v>0</v>
      </c>
      <c r="K25" s="12">
        <v>0</v>
      </c>
      <c r="L25" s="12"/>
      <c r="M25" s="12"/>
      <c r="N25" s="12">
        <v>23341</v>
      </c>
      <c r="O25" s="12">
        <v>314</v>
      </c>
      <c r="P25" s="12">
        <v>460</v>
      </c>
      <c r="Q25" s="12"/>
      <c r="R25" s="32">
        <f t="shared" si="3"/>
        <v>54639</v>
      </c>
      <c r="S25" s="12"/>
      <c r="T25" s="12"/>
      <c r="U25" s="12">
        <v>8908</v>
      </c>
      <c r="V25" s="12"/>
      <c r="W25" s="12">
        <v>17246</v>
      </c>
      <c r="X25" s="12">
        <v>6830</v>
      </c>
      <c r="Y25" s="12">
        <v>8050</v>
      </c>
      <c r="Z25" s="12">
        <v>5600</v>
      </c>
      <c r="AA25" s="12"/>
      <c r="AB25" s="13">
        <f t="shared" si="4"/>
        <v>46634</v>
      </c>
      <c r="AC25" s="14">
        <f t="shared" si="0"/>
        <v>8005</v>
      </c>
      <c r="AD25" s="12">
        <v>1253910</v>
      </c>
      <c r="AE25" s="12">
        <v>133554</v>
      </c>
      <c r="AF25" s="12">
        <v>23900</v>
      </c>
      <c r="AG25" s="12"/>
      <c r="AH25" s="30">
        <f t="shared" si="1"/>
        <v>1411364</v>
      </c>
      <c r="AI25" s="12">
        <v>136</v>
      </c>
      <c r="AJ25" s="30">
        <f t="shared" si="5"/>
        <v>1411228</v>
      </c>
    </row>
    <row r="26" spans="1:36" ht="17.850000000000001" customHeight="1" x14ac:dyDescent="0.25">
      <c r="A26" s="5">
        <f t="shared" si="2"/>
        <v>23</v>
      </c>
      <c r="B26" s="5" t="s">
        <v>42</v>
      </c>
      <c r="C26" s="5">
        <v>9391</v>
      </c>
      <c r="D26" s="6" t="s">
        <v>149</v>
      </c>
      <c r="E26" s="6"/>
      <c r="F26" s="12" t="s">
        <v>312</v>
      </c>
      <c r="G26" s="12">
        <v>19901</v>
      </c>
      <c r="H26" s="12">
        <v>0</v>
      </c>
      <c r="I26" s="12"/>
      <c r="J26" s="12">
        <v>0</v>
      </c>
      <c r="K26" s="12">
        <v>0</v>
      </c>
      <c r="L26" s="12"/>
      <c r="M26" s="12"/>
      <c r="N26" s="12">
        <v>26974</v>
      </c>
      <c r="O26" s="12">
        <v>9151</v>
      </c>
      <c r="P26" s="12"/>
      <c r="Q26" s="12"/>
      <c r="R26" s="32">
        <f t="shared" si="3"/>
        <v>56026</v>
      </c>
      <c r="S26" s="12">
        <v>0</v>
      </c>
      <c r="T26" s="12">
        <v>0</v>
      </c>
      <c r="U26" s="12">
        <v>12796</v>
      </c>
      <c r="V26" s="12"/>
      <c r="W26" s="12">
        <v>30721</v>
      </c>
      <c r="X26" s="12">
        <v>7780</v>
      </c>
      <c r="Y26" s="12">
        <v>12020</v>
      </c>
      <c r="Z26" s="12"/>
      <c r="AA26" s="12"/>
      <c r="AB26" s="13">
        <f t="shared" si="4"/>
        <v>63317</v>
      </c>
      <c r="AC26" s="14">
        <f t="shared" si="0"/>
        <v>-7291</v>
      </c>
      <c r="AD26" s="12">
        <v>1014942</v>
      </c>
      <c r="AE26" s="12">
        <v>134996</v>
      </c>
      <c r="AF26" s="12">
        <v>256874</v>
      </c>
      <c r="AG26" s="12"/>
      <c r="AH26" s="30">
        <f t="shared" si="1"/>
        <v>1406812</v>
      </c>
      <c r="AI26" s="12"/>
      <c r="AJ26" s="30">
        <f t="shared" si="5"/>
        <v>1406812</v>
      </c>
    </row>
    <row r="27" spans="1:36" ht="17.850000000000001" customHeight="1" x14ac:dyDescent="0.25">
      <c r="A27" s="5">
        <f t="shared" si="2"/>
        <v>24</v>
      </c>
      <c r="B27" s="5" t="s">
        <v>42</v>
      </c>
      <c r="C27" s="5">
        <v>9392</v>
      </c>
      <c r="D27" s="6" t="s">
        <v>150</v>
      </c>
      <c r="E27" s="6"/>
      <c r="F27" s="12" t="s">
        <v>312</v>
      </c>
      <c r="G27" s="12">
        <v>83951</v>
      </c>
      <c r="H27" s="12">
        <v>318</v>
      </c>
      <c r="I27" s="12">
        <v>360</v>
      </c>
      <c r="J27" s="12">
        <v>0</v>
      </c>
      <c r="K27" s="12"/>
      <c r="L27" s="12">
        <v>0</v>
      </c>
      <c r="M27" s="12"/>
      <c r="N27" s="12">
        <v>11789</v>
      </c>
      <c r="O27" s="12">
        <v>15537</v>
      </c>
      <c r="P27" s="12">
        <v>3851</v>
      </c>
      <c r="Q27" s="12"/>
      <c r="R27" s="32">
        <f t="shared" si="3"/>
        <v>115806</v>
      </c>
      <c r="S27" s="12"/>
      <c r="T27" s="12"/>
      <c r="U27" s="12">
        <v>15925</v>
      </c>
      <c r="V27" s="12">
        <v>2420</v>
      </c>
      <c r="W27" s="12">
        <v>14983</v>
      </c>
      <c r="X27" s="12">
        <v>2420</v>
      </c>
      <c r="Y27" s="12">
        <v>12000</v>
      </c>
      <c r="Z27" s="12"/>
      <c r="AA27" s="12">
        <v>15818</v>
      </c>
      <c r="AB27" s="13">
        <f t="shared" si="4"/>
        <v>63566</v>
      </c>
      <c r="AC27" s="14">
        <f>R27-AB27</f>
        <v>52240</v>
      </c>
      <c r="AD27" s="12">
        <v>2743900</v>
      </c>
      <c r="AE27" s="12">
        <v>2892650</v>
      </c>
      <c r="AF27" s="12">
        <v>693188</v>
      </c>
      <c r="AG27" s="12">
        <v>0</v>
      </c>
      <c r="AH27" s="30">
        <f t="shared" si="1"/>
        <v>6329738</v>
      </c>
      <c r="AI27" s="12">
        <v>0</v>
      </c>
      <c r="AJ27" s="30">
        <f t="shared" si="5"/>
        <v>6329738</v>
      </c>
    </row>
    <row r="28" spans="1:36" ht="17.850000000000001" customHeight="1" x14ac:dyDescent="0.25">
      <c r="A28" s="5">
        <f t="shared" si="2"/>
        <v>25</v>
      </c>
      <c r="B28" s="5" t="s">
        <v>42</v>
      </c>
      <c r="C28" s="5">
        <v>9415</v>
      </c>
      <c r="D28" s="6" t="s">
        <v>297</v>
      </c>
      <c r="E28" s="6"/>
      <c r="F28" s="12" t="s">
        <v>51</v>
      </c>
      <c r="G28" s="12">
        <v>132653</v>
      </c>
      <c r="H28" s="12">
        <v>4580</v>
      </c>
      <c r="I28" s="12">
        <v>4920</v>
      </c>
      <c r="J28" s="12"/>
      <c r="K28" s="12">
        <v>5883</v>
      </c>
      <c r="L28" s="12"/>
      <c r="M28" s="12"/>
      <c r="N28" s="12">
        <v>91759</v>
      </c>
      <c r="O28" s="12">
        <v>6108</v>
      </c>
      <c r="P28" s="12">
        <v>41645</v>
      </c>
      <c r="Q28" s="12">
        <v>4988</v>
      </c>
      <c r="R28" s="32">
        <f t="shared" si="3"/>
        <v>292536</v>
      </c>
      <c r="S28" s="12"/>
      <c r="T28" s="12"/>
      <c r="U28" s="12">
        <v>43795</v>
      </c>
      <c r="V28" s="12">
        <v>47195</v>
      </c>
      <c r="W28" s="12">
        <v>140200</v>
      </c>
      <c r="X28" s="12">
        <v>143648</v>
      </c>
      <c r="Y28" s="12">
        <v>14875</v>
      </c>
      <c r="Z28" s="12">
        <v>1974</v>
      </c>
      <c r="AA28" s="12"/>
      <c r="AB28" s="13">
        <f t="shared" si="4"/>
        <v>391687</v>
      </c>
      <c r="AC28" s="14">
        <f t="shared" si="0"/>
        <v>-99151</v>
      </c>
      <c r="AD28" s="12">
        <v>4508832</v>
      </c>
      <c r="AE28" s="12">
        <v>72903</v>
      </c>
      <c r="AF28" s="12">
        <v>249222</v>
      </c>
      <c r="AG28" s="12">
        <v>5856</v>
      </c>
      <c r="AH28" s="30">
        <f t="shared" si="1"/>
        <v>4836813</v>
      </c>
      <c r="AI28" s="12">
        <v>14082</v>
      </c>
      <c r="AJ28" s="30">
        <f t="shared" si="5"/>
        <v>4822731</v>
      </c>
    </row>
    <row r="29" spans="1:36" s="40" customFormat="1" ht="15.75" x14ac:dyDescent="0.25">
      <c r="A29" s="36"/>
      <c r="B29" s="36"/>
      <c r="C29" s="37"/>
      <c r="D29" s="38" t="s">
        <v>304</v>
      </c>
      <c r="E29" s="38"/>
      <c r="F29" s="36"/>
      <c r="G29" s="39">
        <f>SUBTOTAL(109,G4:G28)</f>
        <v>3031429</v>
      </c>
      <c r="H29" s="39">
        <f t="shared" ref="H29:Q29" si="6">SUBTOTAL(109,H4:H28)</f>
        <v>284623</v>
      </c>
      <c r="I29" s="39">
        <f t="shared" si="6"/>
        <v>88341</v>
      </c>
      <c r="J29" s="39">
        <f t="shared" si="6"/>
        <v>235457</v>
      </c>
      <c r="K29" s="39">
        <f t="shared" si="6"/>
        <v>147939</v>
      </c>
      <c r="L29" s="39">
        <f t="shared" si="6"/>
        <v>75332</v>
      </c>
      <c r="M29" s="39">
        <f t="shared" si="6"/>
        <v>9876</v>
      </c>
      <c r="N29" s="39">
        <f t="shared" si="6"/>
        <v>1379971</v>
      </c>
      <c r="O29" s="39">
        <f t="shared" si="6"/>
        <v>230081</v>
      </c>
      <c r="P29" s="39">
        <f t="shared" si="6"/>
        <v>405552</v>
      </c>
      <c r="Q29" s="39">
        <f t="shared" si="6"/>
        <v>38839</v>
      </c>
      <c r="R29" s="44">
        <f>SUBTOTAL(109,R4:R28)</f>
        <v>5927440</v>
      </c>
      <c r="S29" s="39">
        <f>SUBTOTAL(109,S4:S28)</f>
        <v>1219447</v>
      </c>
      <c r="T29" s="39">
        <f t="shared" ref="T29:AA29" si="7">SUBTOTAL(109,T4:T28)</f>
        <v>347010</v>
      </c>
      <c r="U29" s="39">
        <f t="shared" si="7"/>
        <v>400987</v>
      </c>
      <c r="V29" s="39">
        <f t="shared" si="7"/>
        <v>992996</v>
      </c>
      <c r="W29" s="39">
        <f t="shared" si="7"/>
        <v>1568827</v>
      </c>
      <c r="X29" s="39">
        <f t="shared" si="7"/>
        <v>774916</v>
      </c>
      <c r="Y29" s="39">
        <f t="shared" si="7"/>
        <v>258275</v>
      </c>
      <c r="Z29" s="39">
        <f t="shared" si="7"/>
        <v>124002</v>
      </c>
      <c r="AA29" s="39">
        <f t="shared" si="7"/>
        <v>139845</v>
      </c>
      <c r="AB29" s="50">
        <f>SUBTOTAL(109,AB4:AB28)</f>
        <v>5826305</v>
      </c>
      <c r="AC29" s="50">
        <f>SUBTOTAL(109,AC4:AC28)</f>
        <v>101135</v>
      </c>
      <c r="AD29" s="39">
        <f>SUBTOTAL(109,AD4:AD28)</f>
        <v>96117973</v>
      </c>
      <c r="AE29" s="39">
        <f t="shared" ref="AE29:AG29" si="8">SUBTOTAL(109,AE4:AE28)</f>
        <v>6539861</v>
      </c>
      <c r="AF29" s="39">
        <f t="shared" si="8"/>
        <v>18377112</v>
      </c>
      <c r="AG29" s="39">
        <f t="shared" si="8"/>
        <v>126861</v>
      </c>
      <c r="AH29" s="44">
        <f>SUBTOTAL(109,AH4:AH28)</f>
        <v>121161807</v>
      </c>
      <c r="AI29" s="39">
        <f>SUBTOTAL(109,AI4:AI28)</f>
        <v>1364067</v>
      </c>
      <c r="AJ29" s="44">
        <f>SUBTOTAL(109,AJ4:AJ28)</f>
        <v>119797740</v>
      </c>
    </row>
    <row r="30" spans="1:36" s="40" customFormat="1" ht="15.75" x14ac:dyDescent="0.25">
      <c r="A30" s="41"/>
      <c r="B30" s="41"/>
      <c r="C30" s="42"/>
      <c r="D30" s="38" t="s">
        <v>296</v>
      </c>
      <c r="E30" s="43"/>
      <c r="F30" s="41"/>
      <c r="G30" s="39">
        <v>3092571</v>
      </c>
      <c r="H30" s="39">
        <v>124018</v>
      </c>
      <c r="I30" s="39">
        <v>57836</v>
      </c>
      <c r="J30" s="45">
        <v>152098</v>
      </c>
      <c r="K30" s="39">
        <v>201099</v>
      </c>
      <c r="L30" s="39">
        <v>91803</v>
      </c>
      <c r="M30" s="39">
        <v>0</v>
      </c>
      <c r="N30" s="39">
        <v>1353115</v>
      </c>
      <c r="O30" s="39">
        <v>172785</v>
      </c>
      <c r="P30" s="39">
        <v>352119</v>
      </c>
      <c r="Q30" s="39">
        <v>53894</v>
      </c>
      <c r="R30" s="44">
        <v>5651338</v>
      </c>
      <c r="S30" s="46">
        <v>941840</v>
      </c>
      <c r="T30" s="39">
        <v>291383</v>
      </c>
      <c r="U30" s="39">
        <v>361687</v>
      </c>
      <c r="V30" s="39">
        <v>1073829</v>
      </c>
      <c r="W30" s="39">
        <v>1275402</v>
      </c>
      <c r="X30" s="39">
        <v>790652</v>
      </c>
      <c r="Y30" s="39">
        <v>288839</v>
      </c>
      <c r="Z30" s="39">
        <v>95508</v>
      </c>
      <c r="AA30" s="39">
        <v>557259</v>
      </c>
      <c r="AB30" s="50">
        <v>5676399</v>
      </c>
      <c r="AC30" s="50">
        <v>-25061</v>
      </c>
      <c r="AD30" s="39">
        <v>84746099</v>
      </c>
      <c r="AE30" s="39">
        <v>3215939</v>
      </c>
      <c r="AF30" s="39">
        <v>16771943</v>
      </c>
      <c r="AG30" s="39">
        <v>1886429</v>
      </c>
      <c r="AH30" s="44">
        <v>106620410</v>
      </c>
      <c r="AI30" s="39">
        <v>1281550</v>
      </c>
      <c r="AJ30" s="44">
        <v>105338860</v>
      </c>
    </row>
    <row r="31" spans="1:36" s="40" customFormat="1" ht="15.75" x14ac:dyDescent="0.25">
      <c r="A31" s="41"/>
      <c r="B31" s="41"/>
      <c r="C31" s="42"/>
      <c r="D31" s="38" t="s">
        <v>302</v>
      </c>
      <c r="E31" s="43"/>
      <c r="F31" s="41"/>
      <c r="G31" s="47">
        <f>G29/G30</f>
        <v>0.98022939489505656</v>
      </c>
      <c r="H31" s="47">
        <f t="shared" ref="H31:AJ31" si="9">H29/H30</f>
        <v>2.2950136270541375</v>
      </c>
      <c r="I31" s="47">
        <f t="shared" si="9"/>
        <v>1.5274396569610622</v>
      </c>
      <c r="J31" s="47">
        <f t="shared" si="9"/>
        <v>1.5480611184893951</v>
      </c>
      <c r="K31" s="47">
        <f t="shared" si="9"/>
        <v>0.73565258902331687</v>
      </c>
      <c r="L31" s="47">
        <f t="shared" si="9"/>
        <v>0.82058320534187335</v>
      </c>
      <c r="M31" s="47" t="e">
        <f t="shared" si="9"/>
        <v>#DIV/0!</v>
      </c>
      <c r="N31" s="47">
        <f t="shared" si="9"/>
        <v>1.0198475369794882</v>
      </c>
      <c r="O31" s="47">
        <f t="shared" si="9"/>
        <v>1.3316028590444773</v>
      </c>
      <c r="P31" s="47">
        <f t="shared" si="9"/>
        <v>1.1517469946239765</v>
      </c>
      <c r="Q31" s="47">
        <f t="shared" si="9"/>
        <v>0.72065536052250712</v>
      </c>
      <c r="R31" s="48">
        <f t="shared" si="9"/>
        <v>1.0488560408172365</v>
      </c>
      <c r="S31" s="47">
        <f t="shared" si="9"/>
        <v>1.2947496390045019</v>
      </c>
      <c r="T31" s="47">
        <f t="shared" si="9"/>
        <v>1.1909068133693455</v>
      </c>
      <c r="U31" s="47">
        <f t="shared" si="9"/>
        <v>1.1086574856160161</v>
      </c>
      <c r="V31" s="47">
        <f t="shared" si="9"/>
        <v>0.92472451386580168</v>
      </c>
      <c r="W31" s="47">
        <f t="shared" si="9"/>
        <v>1.2300647168500598</v>
      </c>
      <c r="X31" s="47">
        <f t="shared" si="9"/>
        <v>0.98009743856968679</v>
      </c>
      <c r="Y31" s="47">
        <f t="shared" si="9"/>
        <v>0.89418326472533138</v>
      </c>
      <c r="Z31" s="47">
        <f t="shared" si="9"/>
        <v>1.2983415001884659</v>
      </c>
      <c r="AA31" s="47">
        <f t="shared" si="9"/>
        <v>0.2509515324113204</v>
      </c>
      <c r="AB31" s="51">
        <f t="shared" si="9"/>
        <v>1.0264086439307738</v>
      </c>
      <c r="AC31" s="51">
        <f t="shared" si="9"/>
        <v>-4.0355532500698299</v>
      </c>
      <c r="AD31" s="47">
        <f t="shared" si="9"/>
        <v>1.1341875807168422</v>
      </c>
      <c r="AE31" s="47">
        <f t="shared" si="9"/>
        <v>2.0335774403681164</v>
      </c>
      <c r="AF31" s="47">
        <f t="shared" si="9"/>
        <v>1.0957056078714316</v>
      </c>
      <c r="AG31" s="47">
        <f t="shared" si="9"/>
        <v>6.7249284229621148E-2</v>
      </c>
      <c r="AH31" s="48">
        <f t="shared" si="9"/>
        <v>1.1363847409703265</v>
      </c>
      <c r="AI31" s="47">
        <f t="shared" si="9"/>
        <v>1.0643884358784286</v>
      </c>
      <c r="AJ31" s="48">
        <f t="shared" si="9"/>
        <v>1.1372606462610284</v>
      </c>
    </row>
    <row r="32" spans="1:36" ht="17.850000000000001" customHeight="1" x14ac:dyDescent="0.25"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23" x14ac:dyDescent="0.25">
      <c r="F33">
        <f>COUNTIF(F4:F31,"Y")</f>
        <v>22</v>
      </c>
    </row>
    <row r="36" spans="1:23" x14ac:dyDescent="0.25">
      <c r="A36" s="21" t="s">
        <v>79</v>
      </c>
      <c r="B36" s="22"/>
      <c r="H36" t="s">
        <v>314</v>
      </c>
    </row>
    <row r="37" spans="1:23" x14ac:dyDescent="0.25">
      <c r="A37" s="23" t="s">
        <v>80</v>
      </c>
      <c r="B37" s="24">
        <f>COUNT(tblKaimai[[#All],[Ref]])</f>
        <v>25</v>
      </c>
    </row>
    <row r="38" spans="1:23" x14ac:dyDescent="0.25">
      <c r="A38" s="25" t="s">
        <v>81</v>
      </c>
      <c r="B38" s="26">
        <f>COUNTIF(tblKaimai[[#All],[2024 Statistics Returned (Y/N)]],"Y")</f>
        <v>22</v>
      </c>
    </row>
    <row r="39" spans="1:23" x14ac:dyDescent="0.25">
      <c r="U39">
        <v>75047</v>
      </c>
      <c r="V39">
        <v>19560</v>
      </c>
      <c r="W39">
        <f>SUM(U39:V39)</f>
        <v>94607</v>
      </c>
    </row>
    <row r="40" spans="1:23" x14ac:dyDescent="0.25">
      <c r="U40">
        <v>31200</v>
      </c>
      <c r="W40">
        <f t="shared" ref="W40:W47" si="10">SUM(U40:V40)</f>
        <v>31200</v>
      </c>
    </row>
    <row r="41" spans="1:23" x14ac:dyDescent="0.25">
      <c r="U41">
        <v>11083</v>
      </c>
      <c r="W41">
        <f t="shared" si="10"/>
        <v>11083</v>
      </c>
    </row>
    <row r="42" spans="1:23" x14ac:dyDescent="0.25">
      <c r="U42">
        <v>87223</v>
      </c>
      <c r="V42">
        <v>16035</v>
      </c>
      <c r="W42">
        <f t="shared" si="10"/>
        <v>103258</v>
      </c>
    </row>
    <row r="43" spans="1:23" x14ac:dyDescent="0.25">
      <c r="U43">
        <v>53691</v>
      </c>
      <c r="V43">
        <v>30865</v>
      </c>
      <c r="W43">
        <f t="shared" si="10"/>
        <v>84556</v>
      </c>
    </row>
    <row r="44" spans="1:23" x14ac:dyDescent="0.25">
      <c r="U44">
        <v>34555</v>
      </c>
      <c r="V44">
        <v>16116</v>
      </c>
      <c r="W44">
        <f t="shared" si="10"/>
        <v>50671</v>
      </c>
    </row>
    <row r="45" spans="1:23" x14ac:dyDescent="0.25">
      <c r="U45">
        <v>25533</v>
      </c>
      <c r="V45">
        <v>31314</v>
      </c>
      <c r="W45">
        <f t="shared" si="10"/>
        <v>56847</v>
      </c>
    </row>
    <row r="46" spans="1:23" x14ac:dyDescent="0.25">
      <c r="U46">
        <v>9409</v>
      </c>
      <c r="V46">
        <v>8418</v>
      </c>
      <c r="W46">
        <f t="shared" si="10"/>
        <v>17827</v>
      </c>
    </row>
    <row r="47" spans="1:23" x14ac:dyDescent="0.25">
      <c r="V47">
        <v>1814</v>
      </c>
      <c r="W47">
        <f t="shared" si="10"/>
        <v>1814</v>
      </c>
    </row>
    <row r="48" spans="1:23" x14ac:dyDescent="0.25">
      <c r="U48">
        <f>SUM(U39:U47)</f>
        <v>327741</v>
      </c>
      <c r="V48">
        <f>SUM(V39:V47)</f>
        <v>124122</v>
      </c>
      <c r="W48">
        <f>SUM(W39:W47)</f>
        <v>451863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676-DF57-4E59-9CDE-59586AD9E9EA}">
  <sheetPr>
    <tabColor rgb="FFFF0000"/>
  </sheetPr>
  <dimension ref="A1:AJ70"/>
  <sheetViews>
    <sheetView zoomScaleNormal="100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E16" sqref="E16"/>
    </sheetView>
  </sheetViews>
  <sheetFormatPr defaultColWidth="12.42578125" defaultRowHeight="15" x14ac:dyDescent="0.25"/>
  <cols>
    <col min="2" max="2" width="13.5703125" customWidth="1"/>
    <col min="4" max="4" width="54.42578125" bestFit="1" customWidth="1"/>
    <col min="5" max="5" width="28.5703125" customWidth="1"/>
    <col min="6" max="36" width="15.5703125" customWidth="1"/>
  </cols>
  <sheetData>
    <row r="1" spans="1:36" s="28" customFormat="1" ht="23.25" x14ac:dyDescent="0.35">
      <c r="A1" s="4" t="s">
        <v>308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/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5">
        <v>1</v>
      </c>
      <c r="B4" s="5" t="s">
        <v>43</v>
      </c>
      <c r="C4" s="5">
        <v>9971</v>
      </c>
      <c r="D4" s="6" t="s">
        <v>151</v>
      </c>
      <c r="E4" s="6"/>
      <c r="F4" s="5" t="s">
        <v>312</v>
      </c>
      <c r="G4" s="12">
        <v>137711</v>
      </c>
      <c r="H4" s="12">
        <v>0</v>
      </c>
      <c r="I4" s="12"/>
      <c r="J4" s="12"/>
      <c r="K4" s="12"/>
      <c r="L4" s="12"/>
      <c r="M4" s="12"/>
      <c r="N4" s="12">
        <v>50222</v>
      </c>
      <c r="O4" s="12">
        <v>8360</v>
      </c>
      <c r="P4" s="12"/>
      <c r="Q4" s="12"/>
      <c r="R4" s="30">
        <f t="shared" ref="R4:R30" si="0">SUM(G4:Q4)</f>
        <v>196293</v>
      </c>
      <c r="S4" s="12">
        <v>29053</v>
      </c>
      <c r="T4" s="12"/>
      <c r="U4" s="12"/>
      <c r="V4" s="12">
        <v>12149</v>
      </c>
      <c r="W4" s="12">
        <v>25921</v>
      </c>
      <c r="X4" s="12">
        <v>18077</v>
      </c>
      <c r="Y4" s="12">
        <v>1200</v>
      </c>
      <c r="Z4" s="12"/>
      <c r="AA4" s="12">
        <v>10913</v>
      </c>
      <c r="AB4" s="13">
        <f t="shared" ref="AB4:AB61" si="1">SUM(S4:AA4)</f>
        <v>97313</v>
      </c>
      <c r="AC4" s="14">
        <f t="shared" ref="AC4:AC61" si="2">R4-AB4</f>
        <v>98980</v>
      </c>
      <c r="AD4" s="12">
        <v>181228</v>
      </c>
      <c r="AE4" s="12">
        <v>15997</v>
      </c>
      <c r="AF4" s="12">
        <v>249040</v>
      </c>
      <c r="AG4" s="12">
        <v>1900</v>
      </c>
      <c r="AH4" s="30">
        <f t="shared" ref="AH4:AH61" si="3">SUM(AD4:AG4)</f>
        <v>448165</v>
      </c>
      <c r="AI4" s="12">
        <v>801</v>
      </c>
      <c r="AJ4" s="30">
        <f t="shared" ref="AJ4:AJ61" si="4">+AH4-AI4</f>
        <v>447364</v>
      </c>
    </row>
    <row r="5" spans="1:36" ht="17.850000000000001" customHeight="1" x14ac:dyDescent="0.25">
      <c r="A5" s="5">
        <f t="shared" ref="A5:A61" si="5">A4+1</f>
        <v>2</v>
      </c>
      <c r="B5" s="5" t="s">
        <v>43</v>
      </c>
      <c r="C5" s="5">
        <v>9295</v>
      </c>
      <c r="D5" s="6" t="s">
        <v>152</v>
      </c>
      <c r="E5" s="6"/>
      <c r="F5" s="5" t="s">
        <v>312</v>
      </c>
      <c r="G5" s="3">
        <v>523163</v>
      </c>
      <c r="H5" s="12">
        <v>0</v>
      </c>
      <c r="I5" s="12">
        <v>0</v>
      </c>
      <c r="J5" s="12"/>
      <c r="K5" s="12"/>
      <c r="L5" s="12"/>
      <c r="M5" s="12"/>
      <c r="N5" s="12">
        <v>164124</v>
      </c>
      <c r="O5" s="12">
        <v>3356</v>
      </c>
      <c r="P5" s="12">
        <v>13760</v>
      </c>
      <c r="Q5" s="12">
        <v>1742</v>
      </c>
      <c r="R5" s="30">
        <f>SUM(G5:Q5)</f>
        <v>706145</v>
      </c>
      <c r="S5" s="12">
        <v>189182</v>
      </c>
      <c r="T5" s="12">
        <v>62760</v>
      </c>
      <c r="U5" s="12"/>
      <c r="V5" s="12">
        <v>6474</v>
      </c>
      <c r="W5" s="12">
        <v>204243</v>
      </c>
      <c r="X5" s="12">
        <v>147416</v>
      </c>
      <c r="Y5" s="12">
        <v>8637</v>
      </c>
      <c r="Z5" s="12"/>
      <c r="AA5" s="12">
        <v>215717</v>
      </c>
      <c r="AB5" s="13">
        <f>SUM(S5:AA5)</f>
        <v>834429</v>
      </c>
      <c r="AC5" s="14">
        <f t="shared" si="2"/>
        <v>-128284</v>
      </c>
      <c r="AD5" s="12">
        <v>11050293</v>
      </c>
      <c r="AE5" s="12">
        <v>67294</v>
      </c>
      <c r="AF5" s="12">
        <v>253762</v>
      </c>
      <c r="AG5" s="12">
        <v>17144</v>
      </c>
      <c r="AH5" s="30">
        <f>SUM(AD5:AG5)</f>
        <v>11388493</v>
      </c>
      <c r="AI5" s="12">
        <v>5268251</v>
      </c>
      <c r="AJ5" s="30">
        <f>+AH5-AI5</f>
        <v>6120242</v>
      </c>
    </row>
    <row r="6" spans="1:36" ht="17.850000000000001" customHeight="1" x14ac:dyDescent="0.25">
      <c r="A6" s="5">
        <f t="shared" si="5"/>
        <v>3</v>
      </c>
      <c r="B6" s="5" t="s">
        <v>43</v>
      </c>
      <c r="C6" s="5">
        <v>9319</v>
      </c>
      <c r="D6" s="6" t="s">
        <v>153</v>
      </c>
      <c r="E6" s="6"/>
      <c r="F6" s="5" t="s">
        <v>312</v>
      </c>
      <c r="G6" s="3">
        <v>349243</v>
      </c>
      <c r="H6" s="12">
        <v>0</v>
      </c>
      <c r="I6" s="12">
        <v>0</v>
      </c>
      <c r="J6" s="12">
        <v>0</v>
      </c>
      <c r="K6" s="12">
        <v>0</v>
      </c>
      <c r="L6" s="12"/>
      <c r="M6" s="12"/>
      <c r="N6" s="12">
        <v>65000</v>
      </c>
      <c r="O6" s="12">
        <v>111424</v>
      </c>
      <c r="P6" s="12">
        <v>48467</v>
      </c>
      <c r="Q6" s="12">
        <v>14902</v>
      </c>
      <c r="R6" s="30">
        <f t="shared" si="0"/>
        <v>589036</v>
      </c>
      <c r="S6" s="12">
        <v>158746</v>
      </c>
      <c r="T6" s="12">
        <v>16216</v>
      </c>
      <c r="U6" s="12">
        <v>12699</v>
      </c>
      <c r="V6" s="12">
        <v>21821</v>
      </c>
      <c r="W6" s="12">
        <v>38111</v>
      </c>
      <c r="X6" s="12">
        <v>58052</v>
      </c>
      <c r="Y6" s="12">
        <v>0</v>
      </c>
      <c r="Z6" s="12">
        <v>0</v>
      </c>
      <c r="AA6" s="12"/>
      <c r="AB6" s="13">
        <f t="shared" si="1"/>
        <v>305645</v>
      </c>
      <c r="AC6" s="14">
        <f t="shared" si="2"/>
        <v>283391</v>
      </c>
      <c r="AD6" s="12">
        <v>230387</v>
      </c>
      <c r="AE6" s="12"/>
      <c r="AF6" s="12">
        <v>2334355</v>
      </c>
      <c r="AG6" s="12">
        <v>92395</v>
      </c>
      <c r="AH6" s="30">
        <f t="shared" si="3"/>
        <v>2657137</v>
      </c>
      <c r="AI6" s="12">
        <v>51524</v>
      </c>
      <c r="AJ6" s="30">
        <f t="shared" si="4"/>
        <v>2605613</v>
      </c>
    </row>
    <row r="7" spans="1:36" ht="17.850000000000001" customHeight="1" x14ac:dyDescent="0.25">
      <c r="A7" s="5">
        <f t="shared" si="5"/>
        <v>4</v>
      </c>
      <c r="B7" s="5" t="s">
        <v>43</v>
      </c>
      <c r="C7" s="5">
        <v>9288</v>
      </c>
      <c r="D7" s="6" t="s">
        <v>154</v>
      </c>
      <c r="E7" s="6"/>
      <c r="F7" s="5" t="s">
        <v>312</v>
      </c>
      <c r="G7" s="3">
        <v>274403</v>
      </c>
      <c r="H7" s="12"/>
      <c r="I7" s="12">
        <v>24151</v>
      </c>
      <c r="J7" s="12"/>
      <c r="K7" s="12">
        <v>15000</v>
      </c>
      <c r="L7" s="12"/>
      <c r="M7" s="12"/>
      <c r="N7" s="12">
        <v>59000</v>
      </c>
      <c r="O7" s="12">
        <v>22273</v>
      </c>
      <c r="P7" s="12">
        <v>2480</v>
      </c>
      <c r="Q7" s="12"/>
      <c r="R7" s="30">
        <f t="shared" si="0"/>
        <v>397307</v>
      </c>
      <c r="S7" s="12">
        <v>135149</v>
      </c>
      <c r="T7" s="12">
        <v>72800</v>
      </c>
      <c r="U7" s="12">
        <v>3265</v>
      </c>
      <c r="V7" s="12">
        <v>23263</v>
      </c>
      <c r="W7" s="12">
        <v>66780</v>
      </c>
      <c r="X7" s="12">
        <v>87281</v>
      </c>
      <c r="Y7" s="12">
        <v>4270</v>
      </c>
      <c r="Z7" s="12">
        <v>13120</v>
      </c>
      <c r="AA7" s="12"/>
      <c r="AB7" s="13">
        <f t="shared" si="1"/>
        <v>405928</v>
      </c>
      <c r="AC7" s="14">
        <f t="shared" si="2"/>
        <v>-8621</v>
      </c>
      <c r="AD7" s="12">
        <v>7700000</v>
      </c>
      <c r="AE7" s="12">
        <v>1311</v>
      </c>
      <c r="AF7" s="12">
        <v>1429436</v>
      </c>
      <c r="AG7" s="12"/>
      <c r="AH7" s="30">
        <f t="shared" si="3"/>
        <v>9130747</v>
      </c>
      <c r="AI7" s="12">
        <v>2071</v>
      </c>
      <c r="AJ7" s="30">
        <f t="shared" si="4"/>
        <v>9128676</v>
      </c>
    </row>
    <row r="8" spans="1:36" ht="17.850000000000001" customHeight="1" x14ac:dyDescent="0.25">
      <c r="A8" s="5">
        <f t="shared" si="5"/>
        <v>5</v>
      </c>
      <c r="B8" s="5" t="s">
        <v>43</v>
      </c>
      <c r="C8" s="5">
        <v>9733</v>
      </c>
      <c r="D8" s="6" t="s">
        <v>155</v>
      </c>
      <c r="E8" s="6"/>
      <c r="F8" s="5" t="s">
        <v>51</v>
      </c>
      <c r="G8" s="3">
        <v>370408</v>
      </c>
      <c r="H8" s="12">
        <v>0</v>
      </c>
      <c r="I8" s="12">
        <v>106255</v>
      </c>
      <c r="J8" s="12">
        <v>0</v>
      </c>
      <c r="K8" s="12">
        <v>21319</v>
      </c>
      <c r="L8" s="12">
        <v>0</v>
      </c>
      <c r="M8" s="12"/>
      <c r="N8" s="12">
        <v>13013</v>
      </c>
      <c r="O8" s="12"/>
      <c r="P8" s="12">
        <v>0</v>
      </c>
      <c r="Q8" s="12">
        <v>38585</v>
      </c>
      <c r="R8" s="30">
        <f t="shared" si="0"/>
        <v>549580</v>
      </c>
      <c r="S8" s="12">
        <v>72157</v>
      </c>
      <c r="T8" s="12">
        <v>24000</v>
      </c>
      <c r="U8" s="12">
        <v>72761</v>
      </c>
      <c r="V8" s="12">
        <v>0</v>
      </c>
      <c r="W8" s="12">
        <v>112395</v>
      </c>
      <c r="X8" s="12">
        <v>55527</v>
      </c>
      <c r="Y8" s="12">
        <v>41641</v>
      </c>
      <c r="Z8" s="12">
        <v>20414</v>
      </c>
      <c r="AA8" s="12">
        <v>108452</v>
      </c>
      <c r="AB8" s="13">
        <f t="shared" si="1"/>
        <v>507347</v>
      </c>
      <c r="AC8" s="14">
        <f t="shared" si="2"/>
        <v>42233</v>
      </c>
      <c r="AD8" s="12">
        <v>0</v>
      </c>
      <c r="AE8" s="12">
        <v>0</v>
      </c>
      <c r="AF8" s="12"/>
      <c r="AG8" s="12">
        <v>0</v>
      </c>
      <c r="AH8" s="30">
        <f t="shared" si="3"/>
        <v>0</v>
      </c>
      <c r="AI8" s="12"/>
      <c r="AJ8" s="30">
        <f t="shared" si="4"/>
        <v>0</v>
      </c>
    </row>
    <row r="9" spans="1:36" ht="17.850000000000001" customHeight="1" x14ac:dyDescent="0.25">
      <c r="A9" s="5">
        <f t="shared" si="5"/>
        <v>6</v>
      </c>
      <c r="B9" s="5" t="s">
        <v>43</v>
      </c>
      <c r="C9" s="5">
        <v>4995</v>
      </c>
      <c r="D9" s="6" t="s">
        <v>156</v>
      </c>
      <c r="E9" s="6"/>
      <c r="F9" s="5" t="s">
        <v>51</v>
      </c>
      <c r="G9" s="3">
        <v>305944</v>
      </c>
      <c r="H9" s="12">
        <v>0</v>
      </c>
      <c r="I9" s="12">
        <v>41235</v>
      </c>
      <c r="J9" s="12">
        <v>60000</v>
      </c>
      <c r="K9" s="12">
        <v>29865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0">
        <f t="shared" si="0"/>
        <v>437044</v>
      </c>
      <c r="S9" s="12">
        <v>72363</v>
      </c>
      <c r="T9" s="12">
        <v>29233</v>
      </c>
      <c r="U9" s="12">
        <v>10862</v>
      </c>
      <c r="V9" s="12">
        <v>35475</v>
      </c>
      <c r="W9" s="12">
        <v>174830</v>
      </c>
      <c r="X9" s="12">
        <v>29878</v>
      </c>
      <c r="Y9" s="12">
        <v>30558</v>
      </c>
      <c r="Z9" s="12">
        <v>44017</v>
      </c>
      <c r="AA9" s="12"/>
      <c r="AB9" s="13">
        <f t="shared" si="1"/>
        <v>427216</v>
      </c>
      <c r="AC9" s="14">
        <f t="shared" si="2"/>
        <v>9828</v>
      </c>
      <c r="AD9" s="12">
        <v>3500000</v>
      </c>
      <c r="AE9" s="12">
        <v>200000</v>
      </c>
      <c r="AF9" s="12"/>
      <c r="AG9" s="12">
        <v>0</v>
      </c>
      <c r="AH9" s="30">
        <f t="shared" si="3"/>
        <v>3700000</v>
      </c>
      <c r="AI9" s="12">
        <v>438453</v>
      </c>
      <c r="AJ9" s="30">
        <f t="shared" si="4"/>
        <v>3261547</v>
      </c>
    </row>
    <row r="10" spans="1:36" ht="17.850000000000001" customHeight="1" x14ac:dyDescent="0.25">
      <c r="A10" s="5">
        <f t="shared" si="5"/>
        <v>7</v>
      </c>
      <c r="B10" s="5" t="s">
        <v>43</v>
      </c>
      <c r="C10" s="33">
        <v>20045</v>
      </c>
      <c r="D10" s="6" t="s">
        <v>157</v>
      </c>
      <c r="E10" s="6"/>
      <c r="F10" s="5" t="s">
        <v>51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0"/>
      <c r="S10" s="3"/>
      <c r="T10" s="3"/>
      <c r="U10" s="3"/>
      <c r="V10" s="3"/>
      <c r="W10" s="3"/>
      <c r="X10" s="3"/>
      <c r="Y10" s="3"/>
      <c r="Z10" s="3"/>
      <c r="AA10" s="3"/>
      <c r="AB10" s="13"/>
      <c r="AC10" s="14">
        <f t="shared" si="2"/>
        <v>0</v>
      </c>
      <c r="AD10" s="3"/>
      <c r="AE10" s="3"/>
      <c r="AF10" s="3"/>
      <c r="AG10" s="3"/>
      <c r="AH10" s="30"/>
      <c r="AI10" s="3"/>
      <c r="AJ10" s="30"/>
    </row>
    <row r="11" spans="1:36" s="116" customFormat="1" ht="17.850000000000001" customHeight="1" x14ac:dyDescent="0.25">
      <c r="A11" s="109">
        <v>8</v>
      </c>
      <c r="B11" s="109" t="s">
        <v>43</v>
      </c>
      <c r="C11" s="109">
        <v>9275</v>
      </c>
      <c r="D11" s="110" t="s">
        <v>158</v>
      </c>
      <c r="E11" s="110" t="s">
        <v>320</v>
      </c>
      <c r="F11" s="109" t="s">
        <v>312</v>
      </c>
      <c r="G11" s="111">
        <v>26133</v>
      </c>
      <c r="H11" s="111"/>
      <c r="I11" s="111">
        <v>0</v>
      </c>
      <c r="J11" s="111">
        <v>0</v>
      </c>
      <c r="K11" s="111">
        <v>0</v>
      </c>
      <c r="L11" s="111">
        <v>0</v>
      </c>
      <c r="M11" s="111"/>
      <c r="N11" s="111">
        <v>25315</v>
      </c>
      <c r="O11" s="111">
        <v>58</v>
      </c>
      <c r="P11" s="111">
        <v>43957</v>
      </c>
      <c r="Q11" s="111"/>
      <c r="R11" s="115">
        <f t="shared" si="0"/>
        <v>95463</v>
      </c>
      <c r="S11" s="111">
        <v>58188</v>
      </c>
      <c r="T11" s="111"/>
      <c r="U11" s="111">
        <v>1128</v>
      </c>
      <c r="V11" s="111"/>
      <c r="W11" s="111">
        <v>14272</v>
      </c>
      <c r="X11" s="111">
        <v>9159</v>
      </c>
      <c r="Y11" s="111">
        <v>12940</v>
      </c>
      <c r="Z11" s="111">
        <v>0</v>
      </c>
      <c r="AA11" s="111"/>
      <c r="AB11" s="113">
        <f t="shared" si="1"/>
        <v>95687</v>
      </c>
      <c r="AC11" s="114">
        <f t="shared" si="2"/>
        <v>-224</v>
      </c>
      <c r="AD11" s="111">
        <v>4100000</v>
      </c>
      <c r="AE11" s="111">
        <v>4113</v>
      </c>
      <c r="AF11" s="111">
        <v>31434</v>
      </c>
      <c r="AG11" s="111">
        <v>0</v>
      </c>
      <c r="AH11" s="115">
        <f t="shared" si="3"/>
        <v>4135547</v>
      </c>
      <c r="AI11" s="111">
        <v>0</v>
      </c>
      <c r="AJ11" s="115">
        <f t="shared" si="4"/>
        <v>4135547</v>
      </c>
    </row>
    <row r="12" spans="1:36" ht="17.850000000000001" customHeight="1" x14ac:dyDescent="0.25">
      <c r="A12" s="5">
        <v>9</v>
      </c>
      <c r="B12" s="5" t="s">
        <v>43</v>
      </c>
      <c r="C12" s="5">
        <v>9293</v>
      </c>
      <c r="D12" s="6" t="s">
        <v>159</v>
      </c>
      <c r="E12" s="6"/>
      <c r="F12" s="5" t="s">
        <v>312</v>
      </c>
      <c r="G12" s="3">
        <v>80613</v>
      </c>
      <c r="H12" s="3">
        <v>1732</v>
      </c>
      <c r="I12" s="3"/>
      <c r="J12" s="3"/>
      <c r="K12" s="3"/>
      <c r="L12" s="3"/>
      <c r="M12" s="3"/>
      <c r="N12" s="3">
        <v>21203</v>
      </c>
      <c r="O12" s="3">
        <v>10455</v>
      </c>
      <c r="P12" s="3">
        <v>8951</v>
      </c>
      <c r="Q12" s="3">
        <v>10025</v>
      </c>
      <c r="R12" s="30">
        <f t="shared" si="0"/>
        <v>132979</v>
      </c>
      <c r="S12" s="3">
        <v>78898</v>
      </c>
      <c r="T12" s="3"/>
      <c r="U12" s="3">
        <v>5602</v>
      </c>
      <c r="V12" s="3">
        <v>2760</v>
      </c>
      <c r="W12" s="3">
        <v>32516</v>
      </c>
      <c r="X12" s="3">
        <v>19733</v>
      </c>
      <c r="Y12" s="3"/>
      <c r="Z12" s="3">
        <v>1732</v>
      </c>
      <c r="AA12" s="3">
        <v>5901</v>
      </c>
      <c r="AB12" s="13">
        <f t="shared" si="1"/>
        <v>147142</v>
      </c>
      <c r="AC12" s="14">
        <f t="shared" si="2"/>
        <v>-14163</v>
      </c>
      <c r="AD12" s="3"/>
      <c r="AE12" s="3">
        <v>106526</v>
      </c>
      <c r="AF12" s="3">
        <v>1986</v>
      </c>
      <c r="AG12" s="3"/>
      <c r="AH12" s="30">
        <f t="shared" si="3"/>
        <v>108512</v>
      </c>
      <c r="AI12" s="3">
        <v>7096</v>
      </c>
      <c r="AJ12" s="30">
        <f t="shared" si="4"/>
        <v>101416</v>
      </c>
    </row>
    <row r="13" spans="1:36" ht="17.850000000000001" customHeight="1" x14ac:dyDescent="0.25">
      <c r="A13" s="5">
        <f t="shared" si="5"/>
        <v>10</v>
      </c>
      <c r="B13" s="5" t="s">
        <v>43</v>
      </c>
      <c r="C13" s="5">
        <v>9279</v>
      </c>
      <c r="D13" s="6" t="s">
        <v>160</v>
      </c>
      <c r="E13" s="6"/>
      <c r="F13" s="5" t="s">
        <v>312</v>
      </c>
      <c r="G13" s="3">
        <v>107320</v>
      </c>
      <c r="H13" s="3"/>
      <c r="I13" s="3">
        <v>615</v>
      </c>
      <c r="J13" s="3"/>
      <c r="K13" s="3">
        <v>363870</v>
      </c>
      <c r="L13" s="3"/>
      <c r="M13" s="3"/>
      <c r="N13" s="3">
        <v>26051</v>
      </c>
      <c r="O13" s="3">
        <v>22865</v>
      </c>
      <c r="P13" s="3"/>
      <c r="Q13" s="3"/>
      <c r="R13" s="30">
        <f t="shared" si="0"/>
        <v>520721</v>
      </c>
      <c r="S13" s="3">
        <v>75836</v>
      </c>
      <c r="T13" s="3"/>
      <c r="U13" s="3">
        <v>3176</v>
      </c>
      <c r="V13" s="3">
        <v>16451</v>
      </c>
      <c r="W13" s="3">
        <v>31774</v>
      </c>
      <c r="X13" s="3">
        <v>26640</v>
      </c>
      <c r="Y13" s="3">
        <v>1160</v>
      </c>
      <c r="Z13" s="3">
        <v>5540</v>
      </c>
      <c r="AA13" s="3">
        <v>366008</v>
      </c>
      <c r="AB13" s="13">
        <f t="shared" si="1"/>
        <v>526585</v>
      </c>
      <c r="AC13" s="14">
        <f t="shared" si="2"/>
        <v>-5864</v>
      </c>
      <c r="AD13" s="3">
        <v>5475000</v>
      </c>
      <c r="AE13" s="3">
        <v>17756</v>
      </c>
      <c r="AF13" s="3">
        <v>391752</v>
      </c>
      <c r="AG13" s="3">
        <v>3679</v>
      </c>
      <c r="AH13" s="30">
        <f t="shared" si="3"/>
        <v>5888187</v>
      </c>
      <c r="AI13" s="3">
        <v>67105</v>
      </c>
      <c r="AJ13" s="30">
        <f t="shared" si="4"/>
        <v>5821082</v>
      </c>
    </row>
    <row r="14" spans="1:36" x14ac:dyDescent="0.25">
      <c r="A14" s="5">
        <f t="shared" si="5"/>
        <v>11</v>
      </c>
      <c r="B14" s="5" t="s">
        <v>43</v>
      </c>
      <c r="C14" s="5">
        <v>9340</v>
      </c>
      <c r="D14" s="6" t="s">
        <v>161</v>
      </c>
      <c r="E14" s="6"/>
      <c r="F14" s="5" t="s">
        <v>51</v>
      </c>
      <c r="G14" s="3">
        <v>212052</v>
      </c>
      <c r="H14" s="3">
        <v>23405</v>
      </c>
      <c r="I14" s="3">
        <v>90996</v>
      </c>
      <c r="J14" s="3">
        <v>0</v>
      </c>
      <c r="K14" s="3">
        <v>54778</v>
      </c>
      <c r="L14" s="3"/>
      <c r="M14" s="3">
        <v>5510371</v>
      </c>
      <c r="N14" s="3"/>
      <c r="O14" s="3">
        <v>146504</v>
      </c>
      <c r="P14" s="3">
        <v>101009</v>
      </c>
      <c r="Q14" s="3"/>
      <c r="R14" s="30">
        <f t="shared" si="0"/>
        <v>6139115</v>
      </c>
      <c r="S14" s="3">
        <v>124397</v>
      </c>
      <c r="T14" s="3">
        <v>45118</v>
      </c>
      <c r="U14" s="3">
        <v>17258</v>
      </c>
      <c r="V14" s="3">
        <v>257651</v>
      </c>
      <c r="W14" s="3">
        <v>23894</v>
      </c>
      <c r="X14" s="3">
        <v>40902</v>
      </c>
      <c r="Y14" s="3">
        <v>37701</v>
      </c>
      <c r="Z14" s="3">
        <v>24765</v>
      </c>
      <c r="AA14" s="3"/>
      <c r="AB14" s="13">
        <f t="shared" si="1"/>
        <v>571686</v>
      </c>
      <c r="AC14" s="14">
        <f t="shared" si="2"/>
        <v>5567429</v>
      </c>
      <c r="AD14" s="3">
        <v>1080361</v>
      </c>
      <c r="AE14" s="3">
        <v>75726</v>
      </c>
      <c r="AF14" s="3">
        <v>2792451</v>
      </c>
      <c r="AG14" s="3">
        <v>21230</v>
      </c>
      <c r="AH14" s="30">
        <f t="shared" si="3"/>
        <v>3969768</v>
      </c>
      <c r="AI14" s="3">
        <v>96364</v>
      </c>
      <c r="AJ14" s="30">
        <f t="shared" si="4"/>
        <v>3873404</v>
      </c>
    </row>
    <row r="15" spans="1:36" ht="17.850000000000001" customHeight="1" x14ac:dyDescent="0.25">
      <c r="A15" s="5">
        <f t="shared" si="5"/>
        <v>12</v>
      </c>
      <c r="B15" s="5" t="s">
        <v>43</v>
      </c>
      <c r="C15" s="5">
        <v>9350</v>
      </c>
      <c r="D15" s="7" t="s">
        <v>162</v>
      </c>
      <c r="E15" s="7"/>
      <c r="F15" s="5" t="s">
        <v>312</v>
      </c>
      <c r="G15" s="3">
        <v>190097</v>
      </c>
      <c r="H15" s="3"/>
      <c r="I15" s="3"/>
      <c r="J15" s="3">
        <v>36016</v>
      </c>
      <c r="K15" s="3">
        <v>65748</v>
      </c>
      <c r="L15" s="3">
        <v>0</v>
      </c>
      <c r="M15" s="3"/>
      <c r="N15" s="3">
        <v>0</v>
      </c>
      <c r="O15" s="3">
        <v>2762</v>
      </c>
      <c r="P15" s="3">
        <v>48804</v>
      </c>
      <c r="Q15" s="3"/>
      <c r="R15" s="30">
        <f t="shared" si="0"/>
        <v>343427</v>
      </c>
      <c r="S15" s="3">
        <v>152698</v>
      </c>
      <c r="T15" s="3">
        <v>19500</v>
      </c>
      <c r="U15" s="3">
        <v>23236</v>
      </c>
      <c r="V15" s="3">
        <v>12646</v>
      </c>
      <c r="W15" s="3">
        <v>56773</v>
      </c>
      <c r="X15" s="3">
        <v>28139</v>
      </c>
      <c r="Y15" s="3">
        <v>2966</v>
      </c>
      <c r="Z15" s="3">
        <v>1056</v>
      </c>
      <c r="AA15" s="3">
        <v>39669</v>
      </c>
      <c r="AB15" s="13">
        <f t="shared" si="1"/>
        <v>336683</v>
      </c>
      <c r="AC15" s="14">
        <f t="shared" si="2"/>
        <v>6744</v>
      </c>
      <c r="AD15" s="3">
        <v>2238450</v>
      </c>
      <c r="AE15" s="3">
        <v>29633</v>
      </c>
      <c r="AF15" s="3">
        <v>165773</v>
      </c>
      <c r="AG15" s="3">
        <v>5574</v>
      </c>
      <c r="AH15" s="30">
        <f t="shared" si="3"/>
        <v>2439430</v>
      </c>
      <c r="AI15" s="3">
        <v>67393</v>
      </c>
      <c r="AJ15" s="30">
        <f t="shared" si="4"/>
        <v>2372037</v>
      </c>
    </row>
    <row r="16" spans="1:36" ht="17.850000000000001" customHeight="1" x14ac:dyDescent="0.25">
      <c r="A16" s="5">
        <f t="shared" si="5"/>
        <v>13</v>
      </c>
      <c r="B16" s="5" t="s">
        <v>43</v>
      </c>
      <c r="C16" s="5">
        <v>9261</v>
      </c>
      <c r="D16" s="6" t="s">
        <v>163</v>
      </c>
      <c r="E16" s="6"/>
      <c r="F16" s="5" t="s">
        <v>51</v>
      </c>
      <c r="G16" s="3">
        <v>62481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/>
      <c r="N16" s="3">
        <v>16030</v>
      </c>
      <c r="O16" s="3">
        <v>6548</v>
      </c>
      <c r="P16" s="3">
        <v>0</v>
      </c>
      <c r="Q16" s="3">
        <v>0</v>
      </c>
      <c r="R16" s="30">
        <f t="shared" si="0"/>
        <v>85059</v>
      </c>
      <c r="S16" s="3"/>
      <c r="T16" s="3">
        <v>0</v>
      </c>
      <c r="U16" s="3">
        <v>23417</v>
      </c>
      <c r="V16" s="3">
        <v>2443</v>
      </c>
      <c r="W16" s="3">
        <v>19622</v>
      </c>
      <c r="X16" s="3">
        <v>15816</v>
      </c>
      <c r="Y16" s="3">
        <v>2152</v>
      </c>
      <c r="Z16" s="3">
        <v>3920</v>
      </c>
      <c r="AA16" s="3">
        <v>1354</v>
      </c>
      <c r="AB16" s="13">
        <f t="shared" si="1"/>
        <v>68724</v>
      </c>
      <c r="AC16" s="14">
        <f t="shared" si="2"/>
        <v>16335</v>
      </c>
      <c r="AD16" s="3"/>
      <c r="AE16" s="3">
        <v>1336004</v>
      </c>
      <c r="AF16" s="3">
        <v>484872</v>
      </c>
      <c r="AG16" s="3">
        <v>4830</v>
      </c>
      <c r="AH16" s="30">
        <f t="shared" si="3"/>
        <v>1825706</v>
      </c>
      <c r="AI16" s="3">
        <v>0</v>
      </c>
      <c r="AJ16" s="30">
        <f t="shared" si="4"/>
        <v>1825706</v>
      </c>
    </row>
    <row r="17" spans="1:36" ht="17.850000000000001" customHeight="1" x14ac:dyDescent="0.25">
      <c r="A17" s="5">
        <f t="shared" si="5"/>
        <v>14</v>
      </c>
      <c r="B17" s="5" t="s">
        <v>43</v>
      </c>
      <c r="C17" s="5">
        <v>15266</v>
      </c>
      <c r="D17" s="6" t="s">
        <v>164</v>
      </c>
      <c r="E17" s="6"/>
      <c r="F17" s="5" t="s">
        <v>51</v>
      </c>
      <c r="G17" s="3">
        <v>32749</v>
      </c>
      <c r="H17" s="3">
        <v>0</v>
      </c>
      <c r="I17" s="3"/>
      <c r="J17" s="3">
        <v>0</v>
      </c>
      <c r="K17" s="3"/>
      <c r="L17" s="3"/>
      <c r="M17" s="3"/>
      <c r="N17" s="3">
        <v>138527</v>
      </c>
      <c r="O17" s="3">
        <v>3624</v>
      </c>
      <c r="P17" s="3"/>
      <c r="Q17" s="3">
        <v>121</v>
      </c>
      <c r="R17" s="30">
        <f t="shared" si="0"/>
        <v>175021</v>
      </c>
      <c r="S17" s="3">
        <v>65981</v>
      </c>
      <c r="T17" s="3">
        <v>0</v>
      </c>
      <c r="U17" s="3">
        <v>51700</v>
      </c>
      <c r="V17" s="3">
        <v>600</v>
      </c>
      <c r="W17" s="3">
        <v>20919</v>
      </c>
      <c r="X17" s="3">
        <v>963</v>
      </c>
      <c r="Y17" s="3"/>
      <c r="Z17" s="3">
        <v>7934</v>
      </c>
      <c r="AA17" s="3">
        <v>15950</v>
      </c>
      <c r="AB17" s="13">
        <f t="shared" si="1"/>
        <v>164047</v>
      </c>
      <c r="AC17" s="14">
        <f t="shared" si="2"/>
        <v>10974</v>
      </c>
      <c r="AD17" s="3">
        <v>3691487</v>
      </c>
      <c r="AE17" s="3">
        <v>29675</v>
      </c>
      <c r="AF17" s="3">
        <v>303855</v>
      </c>
      <c r="AG17" s="3"/>
      <c r="AH17" s="30">
        <f t="shared" si="3"/>
        <v>4025017</v>
      </c>
      <c r="AI17" s="3"/>
      <c r="AJ17" s="30">
        <f t="shared" si="4"/>
        <v>4025017</v>
      </c>
    </row>
    <row r="18" spans="1:36" ht="17.850000000000001" customHeight="1" x14ac:dyDescent="0.25">
      <c r="A18" s="5">
        <f t="shared" si="5"/>
        <v>15</v>
      </c>
      <c r="B18" s="5" t="s">
        <v>43</v>
      </c>
      <c r="C18" s="5">
        <v>9296</v>
      </c>
      <c r="D18" s="6" t="s">
        <v>165</v>
      </c>
      <c r="E18" s="6"/>
      <c r="F18" s="5" t="s">
        <v>51</v>
      </c>
      <c r="G18" s="3">
        <v>50195</v>
      </c>
      <c r="H18" s="3">
        <v>0</v>
      </c>
      <c r="I18" s="3"/>
      <c r="J18" s="3">
        <v>0</v>
      </c>
      <c r="K18" s="3">
        <v>0</v>
      </c>
      <c r="L18" s="3">
        <v>0</v>
      </c>
      <c r="M18" s="3"/>
      <c r="N18" s="3">
        <v>67316</v>
      </c>
      <c r="O18" s="3">
        <v>1557</v>
      </c>
      <c r="P18" s="3"/>
      <c r="Q18" s="3">
        <v>2446</v>
      </c>
      <c r="R18" s="30">
        <f t="shared" si="0"/>
        <v>121514</v>
      </c>
      <c r="S18" s="3">
        <v>60669</v>
      </c>
      <c r="T18" s="3">
        <v>26000</v>
      </c>
      <c r="U18" s="3">
        <v>517</v>
      </c>
      <c r="V18" s="3"/>
      <c r="W18" s="3">
        <v>17186</v>
      </c>
      <c r="X18" s="3">
        <v>13214</v>
      </c>
      <c r="Y18" s="3">
        <v>1550</v>
      </c>
      <c r="Z18" s="3"/>
      <c r="AA18" s="3"/>
      <c r="AB18" s="13">
        <f t="shared" si="1"/>
        <v>119136</v>
      </c>
      <c r="AC18" s="14">
        <f t="shared" si="2"/>
        <v>2378</v>
      </c>
      <c r="AD18" s="3">
        <v>0</v>
      </c>
      <c r="AE18" s="3">
        <v>0</v>
      </c>
      <c r="AF18" s="3">
        <v>72138</v>
      </c>
      <c r="AG18" s="3">
        <v>0</v>
      </c>
      <c r="AH18" s="30">
        <f t="shared" si="3"/>
        <v>72138</v>
      </c>
      <c r="AI18" s="3">
        <v>15205</v>
      </c>
      <c r="AJ18" s="30">
        <f t="shared" si="4"/>
        <v>56933</v>
      </c>
    </row>
    <row r="19" spans="1:36" ht="30.95" customHeight="1" x14ac:dyDescent="0.25">
      <c r="A19" s="5">
        <f t="shared" si="5"/>
        <v>16</v>
      </c>
      <c r="B19" s="5" t="s">
        <v>43</v>
      </c>
      <c r="C19" s="5">
        <v>9280</v>
      </c>
      <c r="D19" s="6" t="s">
        <v>166</v>
      </c>
      <c r="E19" s="6"/>
      <c r="F19" s="5" t="s">
        <v>312</v>
      </c>
      <c r="G19" s="3">
        <v>139897</v>
      </c>
      <c r="H19" s="3"/>
      <c r="I19" s="3">
        <v>24582</v>
      </c>
      <c r="J19" s="3">
        <v>0</v>
      </c>
      <c r="K19" s="3">
        <v>3250</v>
      </c>
      <c r="L19" s="3"/>
      <c r="M19" s="3"/>
      <c r="N19" s="3">
        <v>39154</v>
      </c>
      <c r="O19" s="3">
        <v>2623</v>
      </c>
      <c r="P19" s="3">
        <v>2825</v>
      </c>
      <c r="Q19" s="3"/>
      <c r="R19" s="30">
        <f t="shared" si="0"/>
        <v>212331</v>
      </c>
      <c r="S19" s="3">
        <v>75612</v>
      </c>
      <c r="T19" s="3"/>
      <c r="U19" s="3">
        <v>2983</v>
      </c>
      <c r="V19" s="3">
        <v>33532</v>
      </c>
      <c r="W19" s="3">
        <v>54764</v>
      </c>
      <c r="X19" s="3">
        <v>34609</v>
      </c>
      <c r="Y19" s="3">
        <v>13205</v>
      </c>
      <c r="Z19" s="3">
        <v>10440</v>
      </c>
      <c r="AA19" s="3"/>
      <c r="AB19" s="13">
        <f t="shared" si="1"/>
        <v>225145</v>
      </c>
      <c r="AC19" s="14">
        <f t="shared" si="2"/>
        <v>-12814</v>
      </c>
      <c r="AD19" s="3">
        <v>7387297</v>
      </c>
      <c r="AE19" s="3">
        <v>7563</v>
      </c>
      <c r="AF19" s="3">
        <v>84913</v>
      </c>
      <c r="AG19" s="3">
        <v>6760</v>
      </c>
      <c r="AH19" s="30">
        <f t="shared" si="3"/>
        <v>7486533</v>
      </c>
      <c r="AI19" s="3">
        <v>35744</v>
      </c>
      <c r="AJ19" s="30">
        <f t="shared" si="4"/>
        <v>7450789</v>
      </c>
    </row>
    <row r="20" spans="1:36" ht="17.850000000000001" customHeight="1" x14ac:dyDescent="0.25">
      <c r="A20" s="5">
        <f t="shared" si="5"/>
        <v>17</v>
      </c>
      <c r="B20" s="5" t="s">
        <v>43</v>
      </c>
      <c r="C20" s="5">
        <v>9299</v>
      </c>
      <c r="D20" s="6" t="s">
        <v>167</v>
      </c>
      <c r="E20" s="6"/>
      <c r="F20" s="5" t="s">
        <v>312</v>
      </c>
      <c r="G20" s="3">
        <v>260714</v>
      </c>
      <c r="H20" s="3"/>
      <c r="I20" s="3">
        <v>7865</v>
      </c>
      <c r="J20" s="3"/>
      <c r="K20" s="3">
        <v>10532</v>
      </c>
      <c r="L20" s="3"/>
      <c r="M20" s="3"/>
      <c r="N20" s="3">
        <v>52023</v>
      </c>
      <c r="O20" s="3">
        <v>32014</v>
      </c>
      <c r="P20" s="3">
        <v>535389</v>
      </c>
      <c r="Q20" s="3"/>
      <c r="R20" s="30">
        <f t="shared" si="0"/>
        <v>898537</v>
      </c>
      <c r="S20" s="3">
        <v>95884</v>
      </c>
      <c r="T20" s="3">
        <v>51220</v>
      </c>
      <c r="U20" s="3">
        <v>7828</v>
      </c>
      <c r="V20" s="3">
        <v>87067</v>
      </c>
      <c r="W20" s="3">
        <v>70909</v>
      </c>
      <c r="X20" s="3">
        <v>46589</v>
      </c>
      <c r="Y20" s="3">
        <v>4700</v>
      </c>
      <c r="Z20" s="3">
        <v>9665</v>
      </c>
      <c r="AA20" s="3">
        <v>365787</v>
      </c>
      <c r="AB20" s="13">
        <f t="shared" si="1"/>
        <v>739649</v>
      </c>
      <c r="AC20" s="14">
        <f t="shared" si="2"/>
        <v>158888</v>
      </c>
      <c r="AD20" s="3">
        <v>452499</v>
      </c>
      <c r="AE20" s="3">
        <v>59095</v>
      </c>
      <c r="AF20" s="3">
        <v>1225701</v>
      </c>
      <c r="AG20" s="3">
        <v>71096</v>
      </c>
      <c r="AH20" s="30">
        <f t="shared" si="3"/>
        <v>1808391</v>
      </c>
      <c r="AI20" s="3">
        <v>55134</v>
      </c>
      <c r="AJ20" s="30">
        <f t="shared" si="4"/>
        <v>1753257</v>
      </c>
    </row>
    <row r="21" spans="1:36" ht="45" x14ac:dyDescent="0.25">
      <c r="A21" s="5">
        <f t="shared" si="5"/>
        <v>18</v>
      </c>
      <c r="B21" s="5" t="s">
        <v>43</v>
      </c>
      <c r="C21" s="5">
        <v>19992</v>
      </c>
      <c r="D21" s="6" t="s">
        <v>168</v>
      </c>
      <c r="E21" s="34" t="s">
        <v>169</v>
      </c>
      <c r="F21" s="5" t="s">
        <v>312</v>
      </c>
      <c r="G21" s="3">
        <v>125249</v>
      </c>
      <c r="H21" s="3"/>
      <c r="I21" s="3"/>
      <c r="J21" s="3"/>
      <c r="K21" s="3">
        <v>24235</v>
      </c>
      <c r="L21" s="3"/>
      <c r="M21" s="3"/>
      <c r="N21" s="3">
        <v>56430</v>
      </c>
      <c r="O21" s="3">
        <v>60999</v>
      </c>
      <c r="P21" s="3">
        <v>2998</v>
      </c>
      <c r="Q21" s="3"/>
      <c r="R21" s="30">
        <f t="shared" si="0"/>
        <v>269911</v>
      </c>
      <c r="S21" s="3"/>
      <c r="T21" s="3"/>
      <c r="U21" s="3">
        <v>26127</v>
      </c>
      <c r="V21" s="3">
        <v>123291</v>
      </c>
      <c r="W21" s="3">
        <v>40559</v>
      </c>
      <c r="X21" s="3">
        <v>22965</v>
      </c>
      <c r="Y21" s="3">
        <v>5054</v>
      </c>
      <c r="Z21" s="3"/>
      <c r="AA21" s="3"/>
      <c r="AB21" s="13">
        <f t="shared" si="1"/>
        <v>217996</v>
      </c>
      <c r="AC21" s="14">
        <f t="shared" si="2"/>
        <v>51915</v>
      </c>
      <c r="AD21" s="3">
        <v>4780750</v>
      </c>
      <c r="AE21" s="3">
        <v>47959</v>
      </c>
      <c r="AF21" s="3">
        <v>1363136</v>
      </c>
      <c r="AG21" s="3">
        <v>1877</v>
      </c>
      <c r="AH21" s="30">
        <f t="shared" si="3"/>
        <v>6193722</v>
      </c>
      <c r="AI21" s="3">
        <v>32473</v>
      </c>
      <c r="AJ21" s="30">
        <f t="shared" si="4"/>
        <v>6161249</v>
      </c>
    </row>
    <row r="22" spans="1:36" ht="17.850000000000001" customHeight="1" x14ac:dyDescent="0.25">
      <c r="A22" s="5">
        <f t="shared" si="5"/>
        <v>19</v>
      </c>
      <c r="B22" s="5" t="s">
        <v>43</v>
      </c>
      <c r="C22" s="5">
        <v>9300</v>
      </c>
      <c r="D22" s="6" t="s">
        <v>170</v>
      </c>
      <c r="E22" s="6"/>
      <c r="F22" s="5" t="s">
        <v>51</v>
      </c>
      <c r="G22" s="3">
        <v>254926</v>
      </c>
      <c r="H22" s="3">
        <v>0</v>
      </c>
      <c r="I22" s="3">
        <v>24180</v>
      </c>
      <c r="J22" s="3"/>
      <c r="K22" s="3">
        <v>10000</v>
      </c>
      <c r="L22" s="3"/>
      <c r="M22" s="3"/>
      <c r="N22" s="3">
        <v>9641</v>
      </c>
      <c r="O22" s="3">
        <v>7656</v>
      </c>
      <c r="P22" s="3">
        <v>4174</v>
      </c>
      <c r="Q22" s="3"/>
      <c r="R22" s="30">
        <f t="shared" si="0"/>
        <v>310577</v>
      </c>
      <c r="S22" s="3">
        <v>76220</v>
      </c>
      <c r="T22" s="3">
        <v>6130</v>
      </c>
      <c r="U22" s="3">
        <v>24849</v>
      </c>
      <c r="V22" s="3">
        <v>33340</v>
      </c>
      <c r="W22" s="3">
        <v>78866</v>
      </c>
      <c r="X22" s="3">
        <v>38130</v>
      </c>
      <c r="Y22" s="3">
        <v>27322</v>
      </c>
      <c r="Z22" s="3">
        <v>28780</v>
      </c>
      <c r="AA22" s="3"/>
      <c r="AB22" s="13">
        <f t="shared" si="1"/>
        <v>313637</v>
      </c>
      <c r="AC22" s="14">
        <f t="shared" si="2"/>
        <v>-3060</v>
      </c>
      <c r="AD22" s="3">
        <v>8525000</v>
      </c>
      <c r="AE22" s="3">
        <v>20113</v>
      </c>
      <c r="AF22" s="3">
        <v>290926</v>
      </c>
      <c r="AG22" s="3">
        <v>28868</v>
      </c>
      <c r="AH22" s="30">
        <f t="shared" si="3"/>
        <v>8864907</v>
      </c>
      <c r="AI22" s="3">
        <v>51310</v>
      </c>
      <c r="AJ22" s="30">
        <f t="shared" si="4"/>
        <v>8813597</v>
      </c>
    </row>
    <row r="23" spans="1:36" ht="17.850000000000001" customHeight="1" x14ac:dyDescent="0.25">
      <c r="A23" s="5">
        <f t="shared" si="5"/>
        <v>20</v>
      </c>
      <c r="B23" s="5" t="s">
        <v>43</v>
      </c>
      <c r="C23" s="5">
        <v>9311</v>
      </c>
      <c r="D23" s="6" t="s">
        <v>171</v>
      </c>
      <c r="E23" s="6"/>
      <c r="F23" s="5" t="s">
        <v>312</v>
      </c>
      <c r="G23" s="3">
        <v>223260</v>
      </c>
      <c r="H23" s="3">
        <v>1605</v>
      </c>
      <c r="I23" s="3">
        <v>130</v>
      </c>
      <c r="J23" s="3"/>
      <c r="K23" s="3"/>
      <c r="L23" s="3">
        <v>0</v>
      </c>
      <c r="M23" s="3"/>
      <c r="N23" s="3">
        <v>223608</v>
      </c>
      <c r="O23" s="3">
        <v>7551</v>
      </c>
      <c r="P23" s="3"/>
      <c r="Q23" s="3"/>
      <c r="R23" s="30">
        <f>SUM(G23:Q23)</f>
        <v>456154</v>
      </c>
      <c r="S23" s="3">
        <v>117728</v>
      </c>
      <c r="T23" s="3"/>
      <c r="U23" s="3">
        <v>2465</v>
      </c>
      <c r="V23" s="3">
        <v>113796</v>
      </c>
      <c r="W23" s="3">
        <v>170740</v>
      </c>
      <c r="X23" s="3">
        <v>34962</v>
      </c>
      <c r="Y23" s="3">
        <v>8317</v>
      </c>
      <c r="Z23" s="3">
        <v>27396</v>
      </c>
      <c r="AA23" s="3"/>
      <c r="AB23" s="13">
        <f>SUM(S23:AA23)</f>
        <v>475404</v>
      </c>
      <c r="AC23" s="14">
        <f t="shared" si="2"/>
        <v>-19250</v>
      </c>
      <c r="AD23" s="3">
        <v>2411329</v>
      </c>
      <c r="AE23" s="3">
        <v>85620</v>
      </c>
      <c r="AF23" s="3">
        <v>182820</v>
      </c>
      <c r="AG23" s="3">
        <v>5014</v>
      </c>
      <c r="AH23" s="30">
        <f>SUM(AD23:AG23)</f>
        <v>2684783</v>
      </c>
      <c r="AI23" s="3">
        <v>132412</v>
      </c>
      <c r="AJ23" s="30">
        <f>+AH23-AI23</f>
        <v>2552371</v>
      </c>
    </row>
    <row r="24" spans="1:36" ht="17.850000000000001" customHeight="1" x14ac:dyDescent="0.25">
      <c r="A24" s="5">
        <f t="shared" si="5"/>
        <v>21</v>
      </c>
      <c r="B24" s="5" t="s">
        <v>43</v>
      </c>
      <c r="C24" s="5">
        <v>9303</v>
      </c>
      <c r="D24" s="6" t="s">
        <v>172</v>
      </c>
      <c r="E24" s="6"/>
      <c r="F24" s="5" t="s">
        <v>312</v>
      </c>
      <c r="G24" s="3">
        <v>78347</v>
      </c>
      <c r="H24" s="3"/>
      <c r="I24" s="3">
        <v>20000</v>
      </c>
      <c r="J24" s="3">
        <v>0</v>
      </c>
      <c r="K24" s="3">
        <v>8510</v>
      </c>
      <c r="L24" s="3">
        <v>0</v>
      </c>
      <c r="M24" s="3"/>
      <c r="N24" s="3">
        <v>35187</v>
      </c>
      <c r="O24" s="3"/>
      <c r="P24" s="3">
        <v>40365</v>
      </c>
      <c r="Q24" s="3">
        <v>2436</v>
      </c>
      <c r="R24" s="30">
        <f t="shared" si="0"/>
        <v>184845</v>
      </c>
      <c r="S24" s="3">
        <v>85646</v>
      </c>
      <c r="T24" s="3">
        <v>0</v>
      </c>
      <c r="U24" s="3">
        <v>1320</v>
      </c>
      <c r="V24" s="3"/>
      <c r="W24" s="3">
        <v>26580</v>
      </c>
      <c r="X24" s="3">
        <v>15575</v>
      </c>
      <c r="Y24" s="3">
        <v>16584</v>
      </c>
      <c r="Z24" s="3"/>
      <c r="AA24" s="3">
        <v>11514</v>
      </c>
      <c r="AB24" s="13">
        <f t="shared" si="1"/>
        <v>157219</v>
      </c>
      <c r="AC24" s="14">
        <f t="shared" si="2"/>
        <v>27626</v>
      </c>
      <c r="AD24" s="3">
        <v>3525000</v>
      </c>
      <c r="AE24" s="3">
        <v>20000</v>
      </c>
      <c r="AF24" s="3">
        <v>38345</v>
      </c>
      <c r="AG24" s="3">
        <v>0</v>
      </c>
      <c r="AH24" s="30">
        <f t="shared" si="3"/>
        <v>3583345</v>
      </c>
      <c r="AI24" s="3"/>
      <c r="AJ24" s="30">
        <f t="shared" si="4"/>
        <v>3583345</v>
      </c>
    </row>
    <row r="25" spans="1:36" ht="17.850000000000001" customHeight="1" x14ac:dyDescent="0.25">
      <c r="A25" s="5">
        <f t="shared" si="5"/>
        <v>22</v>
      </c>
      <c r="B25" s="5" t="s">
        <v>43</v>
      </c>
      <c r="C25" s="5">
        <v>9285</v>
      </c>
      <c r="D25" s="6" t="s">
        <v>173</v>
      </c>
      <c r="E25" s="6"/>
      <c r="F25" s="5" t="s">
        <v>51</v>
      </c>
      <c r="G25" s="3">
        <v>72776</v>
      </c>
      <c r="H25" s="3"/>
      <c r="I25" s="3">
        <v>2840</v>
      </c>
      <c r="J25" s="3"/>
      <c r="K25" s="3"/>
      <c r="L25" s="3">
        <v>500</v>
      </c>
      <c r="M25" s="3"/>
      <c r="N25" s="3">
        <v>103224</v>
      </c>
      <c r="O25" s="3">
        <v>3198</v>
      </c>
      <c r="P25" s="3">
        <v>28395</v>
      </c>
      <c r="Q25" s="3">
        <v>2092</v>
      </c>
      <c r="R25" s="30">
        <f t="shared" si="0"/>
        <v>213025</v>
      </c>
      <c r="S25" s="3">
        <v>66832</v>
      </c>
      <c r="T25" s="3">
        <v>4188</v>
      </c>
      <c r="U25" s="3">
        <v>2410</v>
      </c>
      <c r="V25" s="3">
        <v>31897</v>
      </c>
      <c r="W25" s="3">
        <v>33767</v>
      </c>
      <c r="X25" s="3">
        <v>11223</v>
      </c>
      <c r="Y25" s="3">
        <v>5429</v>
      </c>
      <c r="Z25" s="3"/>
      <c r="AA25" s="3">
        <v>12480</v>
      </c>
      <c r="AB25" s="13">
        <f t="shared" si="1"/>
        <v>168226</v>
      </c>
      <c r="AC25" s="14">
        <f t="shared" si="2"/>
        <v>44799</v>
      </c>
      <c r="AD25" s="3">
        <v>5110000</v>
      </c>
      <c r="AE25" s="3">
        <v>20495</v>
      </c>
      <c r="AF25" s="3">
        <v>175105</v>
      </c>
      <c r="AG25" s="3">
        <v>4078</v>
      </c>
      <c r="AH25" s="30">
        <f t="shared" si="3"/>
        <v>5309678</v>
      </c>
      <c r="AI25" s="3">
        <v>2463</v>
      </c>
      <c r="AJ25" s="30">
        <f t="shared" si="4"/>
        <v>5307215</v>
      </c>
    </row>
    <row r="26" spans="1:36" ht="17.850000000000001" customHeight="1" x14ac:dyDescent="0.25">
      <c r="A26" s="5">
        <f t="shared" si="5"/>
        <v>23</v>
      </c>
      <c r="B26" s="5" t="s">
        <v>43</v>
      </c>
      <c r="C26" s="5">
        <v>9304</v>
      </c>
      <c r="D26" s="6" t="s">
        <v>174</v>
      </c>
      <c r="E26" s="6"/>
      <c r="F26" s="5" t="s">
        <v>312</v>
      </c>
      <c r="G26" s="3">
        <v>62326</v>
      </c>
      <c r="H26" s="3">
        <v>0</v>
      </c>
      <c r="I26" s="3">
        <v>8531</v>
      </c>
      <c r="J26" s="3">
        <v>0</v>
      </c>
      <c r="K26" s="3"/>
      <c r="L26" s="3"/>
      <c r="M26" s="3"/>
      <c r="N26" s="3">
        <v>30512</v>
      </c>
      <c r="O26" s="3">
        <v>56694</v>
      </c>
      <c r="P26" s="3">
        <v>701</v>
      </c>
      <c r="Q26" s="3">
        <v>0</v>
      </c>
      <c r="R26" s="30">
        <f>SUM(G26:Q26)</f>
        <v>158764</v>
      </c>
      <c r="S26" s="3">
        <v>2834</v>
      </c>
      <c r="T26" s="3"/>
      <c r="U26" s="3">
        <v>2245</v>
      </c>
      <c r="V26" s="3">
        <v>28099</v>
      </c>
      <c r="W26" s="3">
        <v>86884</v>
      </c>
      <c r="X26" s="3">
        <v>15712</v>
      </c>
      <c r="Y26" s="3">
        <v>1160</v>
      </c>
      <c r="Z26" s="3">
        <v>7326</v>
      </c>
      <c r="AA26" s="3">
        <v>2347</v>
      </c>
      <c r="AB26" s="13">
        <f t="shared" si="1"/>
        <v>146607</v>
      </c>
      <c r="AC26" s="14">
        <f t="shared" si="2"/>
        <v>12157</v>
      </c>
      <c r="AD26" s="3">
        <v>6770228</v>
      </c>
      <c r="AE26" s="3">
        <v>6696</v>
      </c>
      <c r="AF26" s="3">
        <v>1123367</v>
      </c>
      <c r="AG26" s="3">
        <v>12292</v>
      </c>
      <c r="AH26" s="30">
        <f>SUM(AD26:AG26)</f>
        <v>7912583</v>
      </c>
      <c r="AI26" s="3">
        <v>10738</v>
      </c>
      <c r="AJ26" s="30">
        <f t="shared" si="4"/>
        <v>7901845</v>
      </c>
    </row>
    <row r="27" spans="1:36" ht="17.850000000000001" customHeight="1" x14ac:dyDescent="0.25">
      <c r="A27" s="5">
        <f t="shared" si="5"/>
        <v>24</v>
      </c>
      <c r="B27" s="5" t="s">
        <v>43</v>
      </c>
      <c r="C27" s="5">
        <v>19720</v>
      </c>
      <c r="D27" s="6" t="s">
        <v>175</v>
      </c>
      <c r="E27" s="6"/>
      <c r="F27" s="5" t="s">
        <v>312</v>
      </c>
      <c r="G27" s="3">
        <v>219734</v>
      </c>
      <c r="H27" s="3"/>
      <c r="I27" s="3">
        <v>234</v>
      </c>
      <c r="J27" s="3"/>
      <c r="K27" s="3">
        <v>9000</v>
      </c>
      <c r="L27" s="3"/>
      <c r="M27" s="3">
        <v>12000</v>
      </c>
      <c r="N27" s="3">
        <v>110542</v>
      </c>
      <c r="O27" s="3">
        <v>89530</v>
      </c>
      <c r="P27" s="3">
        <v>43790</v>
      </c>
      <c r="Q27" s="3">
        <v>8654</v>
      </c>
      <c r="R27" s="30">
        <f>SUM(G27:Q27)</f>
        <v>493484</v>
      </c>
      <c r="S27" s="3">
        <v>113438</v>
      </c>
      <c r="T27" s="3">
        <v>15080</v>
      </c>
      <c r="U27" s="3">
        <v>2034</v>
      </c>
      <c r="V27" s="3">
        <v>60359</v>
      </c>
      <c r="W27" s="3">
        <v>124300</v>
      </c>
      <c r="X27" s="3">
        <v>92072</v>
      </c>
      <c r="Y27" s="3">
        <v>27790</v>
      </c>
      <c r="Z27" s="3">
        <v>18765</v>
      </c>
      <c r="AA27" s="3">
        <v>27422</v>
      </c>
      <c r="AB27" s="13">
        <f>SUM(S27:AA27)</f>
        <v>481260</v>
      </c>
      <c r="AC27" s="14">
        <f t="shared" si="2"/>
        <v>12224</v>
      </c>
      <c r="AD27" s="3">
        <v>5949804</v>
      </c>
      <c r="AE27" s="3"/>
      <c r="AF27" s="3">
        <v>1569291</v>
      </c>
      <c r="AG27" s="3">
        <v>11845</v>
      </c>
      <c r="AH27" s="30">
        <f>SUM(AD27:AG27)</f>
        <v>7530940</v>
      </c>
      <c r="AI27" s="3">
        <v>114769</v>
      </c>
      <c r="AJ27" s="30">
        <f>+AH27-AI27</f>
        <v>7416171</v>
      </c>
    </row>
    <row r="28" spans="1:36" ht="17.850000000000001" customHeight="1" x14ac:dyDescent="0.25">
      <c r="A28" s="5">
        <f t="shared" si="5"/>
        <v>25</v>
      </c>
      <c r="B28" s="5" t="s">
        <v>43</v>
      </c>
      <c r="C28" s="5">
        <v>9305</v>
      </c>
      <c r="D28" s="6" t="s">
        <v>176</v>
      </c>
      <c r="E28" s="6"/>
      <c r="F28" s="5" t="s">
        <v>312</v>
      </c>
      <c r="G28" s="3">
        <v>207365</v>
      </c>
      <c r="H28" s="3">
        <v>2065</v>
      </c>
      <c r="I28" s="3">
        <v>2915</v>
      </c>
      <c r="J28" s="3"/>
      <c r="K28" s="3"/>
      <c r="L28" s="3"/>
      <c r="M28" s="3"/>
      <c r="N28" s="3">
        <v>103328</v>
      </c>
      <c r="O28" s="3">
        <v>29837</v>
      </c>
      <c r="P28" s="3">
        <v>54894</v>
      </c>
      <c r="Q28" s="3">
        <v>21010</v>
      </c>
      <c r="R28" s="30">
        <f t="shared" si="0"/>
        <v>421414</v>
      </c>
      <c r="S28" s="3">
        <v>75112</v>
      </c>
      <c r="T28" s="3">
        <v>40686</v>
      </c>
      <c r="U28" s="3">
        <v>560</v>
      </c>
      <c r="V28" s="3">
        <v>39492</v>
      </c>
      <c r="W28" s="3">
        <v>149040</v>
      </c>
      <c r="X28" s="3">
        <v>92045</v>
      </c>
      <c r="Y28" s="3">
        <v>15471</v>
      </c>
      <c r="Z28" s="3">
        <v>4890</v>
      </c>
      <c r="AA28" s="3">
        <v>30104</v>
      </c>
      <c r="AB28" s="13">
        <f t="shared" si="1"/>
        <v>447400</v>
      </c>
      <c r="AC28" s="14">
        <f t="shared" si="2"/>
        <v>-25986</v>
      </c>
      <c r="AD28" s="3">
        <v>12072842</v>
      </c>
      <c r="AE28" s="3">
        <v>200308</v>
      </c>
      <c r="AF28" s="3">
        <v>536263</v>
      </c>
      <c r="AG28" s="3">
        <v>9690</v>
      </c>
      <c r="AH28" s="30">
        <f t="shared" si="3"/>
        <v>12819103</v>
      </c>
      <c r="AI28" s="3">
        <v>32285</v>
      </c>
      <c r="AJ28" s="30">
        <f t="shared" si="4"/>
        <v>12786818</v>
      </c>
    </row>
    <row r="29" spans="1:36" ht="17.850000000000001" customHeight="1" x14ac:dyDescent="0.25">
      <c r="A29" s="5">
        <f t="shared" si="5"/>
        <v>26</v>
      </c>
      <c r="B29" s="5" t="s">
        <v>43</v>
      </c>
      <c r="C29" s="5">
        <v>9306</v>
      </c>
      <c r="D29" s="6" t="s">
        <v>177</v>
      </c>
      <c r="E29" s="6"/>
      <c r="F29" s="5" t="s">
        <v>312</v>
      </c>
      <c r="G29" s="3">
        <v>104778</v>
      </c>
      <c r="H29" s="3"/>
      <c r="I29" s="3">
        <v>208</v>
      </c>
      <c r="J29" s="3">
        <v>17300</v>
      </c>
      <c r="K29" s="3"/>
      <c r="L29" s="3">
        <v>0</v>
      </c>
      <c r="M29" s="3"/>
      <c r="N29" s="3">
        <v>18549</v>
      </c>
      <c r="O29" s="3"/>
      <c r="P29" s="3">
        <v>11399</v>
      </c>
      <c r="Q29" s="3">
        <v>364</v>
      </c>
      <c r="R29" s="30">
        <f t="shared" si="0"/>
        <v>152598</v>
      </c>
      <c r="S29" s="3">
        <v>79838</v>
      </c>
      <c r="T29" s="3">
        <v>8167</v>
      </c>
      <c r="U29" s="3">
        <v>11251</v>
      </c>
      <c r="V29" s="3">
        <v>22570</v>
      </c>
      <c r="W29" s="3">
        <v>29922</v>
      </c>
      <c r="X29" s="3">
        <v>20623</v>
      </c>
      <c r="Y29" s="3">
        <v>3800</v>
      </c>
      <c r="Z29" s="3">
        <v>21000</v>
      </c>
      <c r="AA29" s="3">
        <v>1116</v>
      </c>
      <c r="AB29" s="13">
        <f t="shared" si="1"/>
        <v>198287</v>
      </c>
      <c r="AC29" s="14">
        <f t="shared" si="2"/>
        <v>-45689</v>
      </c>
      <c r="AD29" s="3">
        <v>0</v>
      </c>
      <c r="AE29" s="3">
        <v>4947</v>
      </c>
      <c r="AF29" s="3">
        <v>7460</v>
      </c>
      <c r="AG29" s="3">
        <v>3297</v>
      </c>
      <c r="AH29" s="30">
        <f t="shared" si="3"/>
        <v>15704</v>
      </c>
      <c r="AI29" s="3">
        <v>1017</v>
      </c>
      <c r="AJ29" s="30">
        <f t="shared" si="4"/>
        <v>14687</v>
      </c>
    </row>
    <row r="30" spans="1:36" ht="17.850000000000001" customHeight="1" x14ac:dyDescent="0.25">
      <c r="A30" s="5">
        <f t="shared" si="5"/>
        <v>27</v>
      </c>
      <c r="B30" s="5" t="s">
        <v>43</v>
      </c>
      <c r="C30" s="5">
        <v>9282</v>
      </c>
      <c r="D30" s="6" t="s">
        <v>178</v>
      </c>
      <c r="E30" s="6"/>
      <c r="F30" s="5" t="s">
        <v>312</v>
      </c>
      <c r="G30" s="3">
        <v>449952</v>
      </c>
      <c r="H30" s="3"/>
      <c r="I30" s="3">
        <v>77240</v>
      </c>
      <c r="J30" s="3">
        <v>927246</v>
      </c>
      <c r="K30" s="3">
        <v>72068</v>
      </c>
      <c r="L30" s="3"/>
      <c r="M30" s="3">
        <v>31818</v>
      </c>
      <c r="N30" s="3">
        <v>43945</v>
      </c>
      <c r="O30" s="3">
        <v>206</v>
      </c>
      <c r="P30" s="3">
        <v>17222</v>
      </c>
      <c r="Q30" s="3"/>
      <c r="R30" s="30">
        <f t="shared" si="0"/>
        <v>1619697</v>
      </c>
      <c r="S30" s="3">
        <v>79791</v>
      </c>
      <c r="T30" s="3">
        <v>28600</v>
      </c>
      <c r="U30" s="3">
        <v>26423</v>
      </c>
      <c r="V30" s="3">
        <v>223422</v>
      </c>
      <c r="W30" s="3">
        <v>85479</v>
      </c>
      <c r="X30" s="3">
        <v>55107</v>
      </c>
      <c r="Y30" s="3">
        <v>48337</v>
      </c>
      <c r="Z30" s="3">
        <v>37568</v>
      </c>
      <c r="AA30" s="3">
        <v>248208</v>
      </c>
      <c r="AB30" s="13">
        <f t="shared" si="1"/>
        <v>832935</v>
      </c>
      <c r="AC30" s="14">
        <f t="shared" si="2"/>
        <v>786762</v>
      </c>
      <c r="AD30" s="3">
        <v>11788847</v>
      </c>
      <c r="AE30" s="3">
        <v>361151</v>
      </c>
      <c r="AF30" s="3">
        <v>58219</v>
      </c>
      <c r="AG30" s="3">
        <v>25308</v>
      </c>
      <c r="AH30" s="30">
        <f t="shared" si="3"/>
        <v>12233525</v>
      </c>
      <c r="AI30" s="3">
        <v>1946007</v>
      </c>
      <c r="AJ30" s="30">
        <f t="shared" si="4"/>
        <v>10287518</v>
      </c>
    </row>
    <row r="31" spans="1:36" ht="17.850000000000001" customHeight="1" x14ac:dyDescent="0.25">
      <c r="A31" s="5">
        <f t="shared" si="5"/>
        <v>28</v>
      </c>
      <c r="B31" s="5" t="s">
        <v>43</v>
      </c>
      <c r="C31" s="5">
        <v>9283</v>
      </c>
      <c r="D31" s="6" t="s">
        <v>179</v>
      </c>
      <c r="E31" s="6"/>
      <c r="F31" s="5" t="s">
        <v>312</v>
      </c>
      <c r="G31" s="3">
        <v>91305</v>
      </c>
      <c r="H31" s="3">
        <v>2570</v>
      </c>
      <c r="I31" s="3">
        <v>274</v>
      </c>
      <c r="J31" s="3"/>
      <c r="K31" s="3">
        <v>14000</v>
      </c>
      <c r="L31" s="3"/>
      <c r="M31" s="3"/>
      <c r="N31" s="3">
        <v>70843</v>
      </c>
      <c r="O31" s="3">
        <v>11137</v>
      </c>
      <c r="P31" s="3">
        <v>4828</v>
      </c>
      <c r="Q31" s="3">
        <v>55306</v>
      </c>
      <c r="R31" s="30">
        <f t="shared" ref="R31:R61" si="6">SUM(G31:Q31)</f>
        <v>250263</v>
      </c>
      <c r="S31" s="3">
        <v>80932</v>
      </c>
      <c r="T31" s="3">
        <v>7343</v>
      </c>
      <c r="U31" s="3">
        <v>20118</v>
      </c>
      <c r="V31" s="3">
        <v>37010</v>
      </c>
      <c r="W31" s="3">
        <v>63833</v>
      </c>
      <c r="X31" s="3">
        <v>26281</v>
      </c>
      <c r="Y31" s="3">
        <v>2174</v>
      </c>
      <c r="Z31" s="3">
        <v>0</v>
      </c>
      <c r="AA31" s="3"/>
      <c r="AB31" s="13">
        <f t="shared" si="1"/>
        <v>237691</v>
      </c>
      <c r="AC31" s="14">
        <f t="shared" si="2"/>
        <v>12572</v>
      </c>
      <c r="AD31" s="3">
        <v>6900000</v>
      </c>
      <c r="AE31" s="3">
        <v>174596</v>
      </c>
      <c r="AF31" s="3">
        <v>380764</v>
      </c>
      <c r="AG31" s="3">
        <v>2877</v>
      </c>
      <c r="AH31" s="30">
        <f t="shared" si="3"/>
        <v>7458237</v>
      </c>
      <c r="AI31" s="3">
        <v>5708</v>
      </c>
      <c r="AJ31" s="30">
        <f t="shared" si="4"/>
        <v>7452529</v>
      </c>
    </row>
    <row r="32" spans="1:36" ht="17.850000000000001" customHeight="1" x14ac:dyDescent="0.25">
      <c r="A32" s="5">
        <f t="shared" si="5"/>
        <v>29</v>
      </c>
      <c r="B32" s="5" t="s">
        <v>43</v>
      </c>
      <c r="C32" s="5">
        <v>9308</v>
      </c>
      <c r="D32" s="6" t="s">
        <v>180</v>
      </c>
      <c r="E32" s="6"/>
      <c r="F32" s="5" t="s">
        <v>51</v>
      </c>
      <c r="G32" s="3">
        <v>109512</v>
      </c>
      <c r="H32" s="3"/>
      <c r="I32" s="3">
        <v>4295</v>
      </c>
      <c r="J32" s="3">
        <v>3868</v>
      </c>
      <c r="K32" s="3">
        <v>0</v>
      </c>
      <c r="L32" s="3">
        <v>0</v>
      </c>
      <c r="M32" s="3"/>
      <c r="N32" s="3"/>
      <c r="O32" s="3">
        <v>8943</v>
      </c>
      <c r="P32" s="3">
        <v>3868</v>
      </c>
      <c r="Q32" s="3"/>
      <c r="R32" s="30">
        <f t="shared" si="6"/>
        <v>130486</v>
      </c>
      <c r="S32" s="3">
        <v>66085</v>
      </c>
      <c r="T32" s="3">
        <v>0</v>
      </c>
      <c r="U32" s="3"/>
      <c r="V32" s="3">
        <v>1553</v>
      </c>
      <c r="W32" s="3">
        <v>13183</v>
      </c>
      <c r="X32" s="3">
        <v>11026</v>
      </c>
      <c r="Y32" s="3">
        <v>4295</v>
      </c>
      <c r="Z32" s="3">
        <v>0</v>
      </c>
      <c r="AA32" s="3"/>
      <c r="AB32" s="13">
        <f t="shared" si="1"/>
        <v>96142</v>
      </c>
      <c r="AC32" s="14">
        <f t="shared" si="2"/>
        <v>34344</v>
      </c>
      <c r="AD32" s="3"/>
      <c r="AE32" s="3"/>
      <c r="AF32" s="3"/>
      <c r="AG32" s="3"/>
      <c r="AH32" s="30">
        <f t="shared" si="3"/>
        <v>0</v>
      </c>
      <c r="AI32" s="3"/>
      <c r="AJ32" s="30">
        <f t="shared" si="4"/>
        <v>0</v>
      </c>
    </row>
    <row r="33" spans="1:36" ht="17.850000000000001" customHeight="1" x14ac:dyDescent="0.25">
      <c r="A33" s="5">
        <f t="shared" si="5"/>
        <v>30</v>
      </c>
      <c r="B33" s="5" t="s">
        <v>43</v>
      </c>
      <c r="C33" s="5">
        <v>9320</v>
      </c>
      <c r="D33" s="6" t="s">
        <v>181</v>
      </c>
      <c r="E33" s="6"/>
      <c r="F33" s="5" t="s">
        <v>51</v>
      </c>
      <c r="G33" s="3">
        <v>145460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/>
      <c r="N33" s="3">
        <v>35400</v>
      </c>
      <c r="O33" s="3">
        <v>3367</v>
      </c>
      <c r="P33" s="3">
        <v>64985</v>
      </c>
      <c r="Q33" s="3">
        <v>0</v>
      </c>
      <c r="R33" s="30">
        <f t="shared" si="6"/>
        <v>249212</v>
      </c>
      <c r="S33" s="3">
        <v>121216</v>
      </c>
      <c r="T33" s="3">
        <v>0</v>
      </c>
      <c r="U33" s="3">
        <v>0</v>
      </c>
      <c r="V33" s="3">
        <v>0</v>
      </c>
      <c r="W33" s="3">
        <v>49520</v>
      </c>
      <c r="X33" s="3">
        <v>78444</v>
      </c>
      <c r="Y33" s="3">
        <v>0</v>
      </c>
      <c r="Z33" s="3">
        <v>0</v>
      </c>
      <c r="AA33" s="3">
        <v>0</v>
      </c>
      <c r="AB33" s="13">
        <f t="shared" si="1"/>
        <v>249180</v>
      </c>
      <c r="AC33" s="14">
        <f t="shared" si="2"/>
        <v>32</v>
      </c>
      <c r="AD33" s="3">
        <v>2108331</v>
      </c>
      <c r="AE33" s="3">
        <v>188887</v>
      </c>
      <c r="AF33" s="3">
        <v>175517</v>
      </c>
      <c r="AG33" s="3">
        <v>2923</v>
      </c>
      <c r="AH33" s="30">
        <f t="shared" si="3"/>
        <v>2475658</v>
      </c>
      <c r="AI33" s="3">
        <v>4557</v>
      </c>
      <c r="AJ33" s="30">
        <f t="shared" si="4"/>
        <v>2471101</v>
      </c>
    </row>
    <row r="34" spans="1:36" ht="17.850000000000001" customHeight="1" x14ac:dyDescent="0.25">
      <c r="A34" s="5">
        <f t="shared" si="5"/>
        <v>31</v>
      </c>
      <c r="B34" s="5" t="s">
        <v>43</v>
      </c>
      <c r="C34" s="5">
        <v>9307</v>
      </c>
      <c r="D34" s="6" t="s">
        <v>182</v>
      </c>
      <c r="E34" s="6"/>
      <c r="F34" s="5" t="s">
        <v>312</v>
      </c>
      <c r="G34" s="3">
        <v>103346</v>
      </c>
      <c r="H34" s="3"/>
      <c r="I34" s="3">
        <v>0</v>
      </c>
      <c r="J34" s="3">
        <v>0</v>
      </c>
      <c r="K34" s="3"/>
      <c r="L34" s="3"/>
      <c r="M34" s="3"/>
      <c r="N34" s="3">
        <v>30521</v>
      </c>
      <c r="O34" s="3">
        <v>8560</v>
      </c>
      <c r="P34" s="3"/>
      <c r="Q34" s="3"/>
      <c r="R34" s="30">
        <f t="shared" si="6"/>
        <v>142427</v>
      </c>
      <c r="S34" s="3">
        <v>75354</v>
      </c>
      <c r="T34" s="3"/>
      <c r="U34" s="3"/>
      <c r="V34" s="3">
        <v>127</v>
      </c>
      <c r="W34" s="3">
        <v>33599</v>
      </c>
      <c r="X34" s="3">
        <v>22414</v>
      </c>
      <c r="Y34" s="3">
        <v>4454</v>
      </c>
      <c r="Z34" s="3"/>
      <c r="AA34" s="3">
        <v>1209</v>
      </c>
      <c r="AB34" s="13">
        <f t="shared" si="1"/>
        <v>137157</v>
      </c>
      <c r="AC34" s="14">
        <f t="shared" si="2"/>
        <v>5270</v>
      </c>
      <c r="AD34" s="3">
        <v>1928505</v>
      </c>
      <c r="AE34" s="3">
        <v>5173</v>
      </c>
      <c r="AF34" s="3">
        <v>220747</v>
      </c>
      <c r="AG34" s="3"/>
      <c r="AH34" s="30">
        <f t="shared" si="3"/>
        <v>2154425</v>
      </c>
      <c r="AI34" s="3">
        <v>2500</v>
      </c>
      <c r="AJ34" s="30">
        <f t="shared" si="4"/>
        <v>2151925</v>
      </c>
    </row>
    <row r="35" spans="1:36" ht="17.850000000000001" customHeight="1" x14ac:dyDescent="0.25">
      <c r="A35" s="5">
        <f t="shared" si="5"/>
        <v>32</v>
      </c>
      <c r="B35" s="5" t="s">
        <v>43</v>
      </c>
      <c r="C35" s="5">
        <v>9341</v>
      </c>
      <c r="D35" s="6" t="s">
        <v>183</v>
      </c>
      <c r="E35" s="6"/>
      <c r="F35" s="5" t="s">
        <v>51</v>
      </c>
      <c r="G35" s="3">
        <v>54658</v>
      </c>
      <c r="H35" s="3">
        <v>440</v>
      </c>
      <c r="I35" s="3"/>
      <c r="J35" s="3">
        <v>0</v>
      </c>
      <c r="K35" s="3">
        <v>0</v>
      </c>
      <c r="L35" s="3">
        <v>0</v>
      </c>
      <c r="M35" s="3"/>
      <c r="N35" s="3">
        <v>112367</v>
      </c>
      <c r="O35" s="3">
        <v>1991</v>
      </c>
      <c r="P35" s="3">
        <v>8705</v>
      </c>
      <c r="Q35" s="3"/>
      <c r="R35" s="30">
        <f t="shared" si="6"/>
        <v>178161</v>
      </c>
      <c r="S35" s="3">
        <v>65363</v>
      </c>
      <c r="T35" s="3">
        <v>30190</v>
      </c>
      <c r="U35" s="3">
        <v>475</v>
      </c>
      <c r="V35" s="3">
        <v>4161</v>
      </c>
      <c r="W35" s="3">
        <v>67808</v>
      </c>
      <c r="X35" s="3">
        <v>20258</v>
      </c>
      <c r="Y35" s="3">
        <v>6700</v>
      </c>
      <c r="Z35" s="3">
        <v>4432</v>
      </c>
      <c r="AA35" s="3">
        <v>2793</v>
      </c>
      <c r="AB35" s="13">
        <f t="shared" si="1"/>
        <v>202180</v>
      </c>
      <c r="AC35" s="14">
        <f t="shared" si="2"/>
        <v>-24019</v>
      </c>
      <c r="AD35" s="3">
        <v>4074146</v>
      </c>
      <c r="AE35" s="3">
        <v>6946</v>
      </c>
      <c r="AF35" s="3">
        <v>103862</v>
      </c>
      <c r="AG35" s="3">
        <v>2750</v>
      </c>
      <c r="AH35" s="30">
        <f t="shared" si="3"/>
        <v>4187704</v>
      </c>
      <c r="AI35" s="3">
        <v>27586</v>
      </c>
      <c r="AJ35" s="30">
        <f t="shared" si="4"/>
        <v>4160118</v>
      </c>
    </row>
    <row r="36" spans="1:36" ht="17.850000000000001" customHeight="1" x14ac:dyDescent="0.25">
      <c r="A36" s="5">
        <f t="shared" si="5"/>
        <v>33</v>
      </c>
      <c r="B36" s="5" t="s">
        <v>43</v>
      </c>
      <c r="C36" s="5">
        <v>9342</v>
      </c>
      <c r="D36" s="6" t="s">
        <v>184</v>
      </c>
      <c r="E36" s="6"/>
      <c r="F36" s="5" t="s">
        <v>51</v>
      </c>
      <c r="G36" s="3">
        <v>90168</v>
      </c>
      <c r="H36" s="3">
        <v>417</v>
      </c>
      <c r="I36" s="3">
        <v>0</v>
      </c>
      <c r="J36" s="3"/>
      <c r="K36" s="3">
        <v>7030</v>
      </c>
      <c r="L36" s="3">
        <v>0</v>
      </c>
      <c r="M36" s="3"/>
      <c r="N36" s="3">
        <v>76519</v>
      </c>
      <c r="O36" s="3">
        <v>375</v>
      </c>
      <c r="P36" s="3"/>
      <c r="Q36" s="3">
        <v>0</v>
      </c>
      <c r="R36" s="30">
        <f t="shared" si="6"/>
        <v>174509</v>
      </c>
      <c r="S36" s="3">
        <v>67673</v>
      </c>
      <c r="T36" s="3">
        <v>0</v>
      </c>
      <c r="U36" s="3"/>
      <c r="V36" s="3"/>
      <c r="W36" s="3">
        <v>27791</v>
      </c>
      <c r="X36" s="3">
        <v>83761</v>
      </c>
      <c r="Y36" s="3"/>
      <c r="Z36" s="3">
        <v>0</v>
      </c>
      <c r="AA36" s="3"/>
      <c r="AB36" s="13">
        <f t="shared" si="1"/>
        <v>179225</v>
      </c>
      <c r="AC36" s="14">
        <f t="shared" si="2"/>
        <v>-4716</v>
      </c>
      <c r="AD36" s="3">
        <v>4431290</v>
      </c>
      <c r="AE36" s="3"/>
      <c r="AF36" s="3">
        <v>29930</v>
      </c>
      <c r="AG36" s="3">
        <v>275</v>
      </c>
      <c r="AH36" s="30">
        <f t="shared" si="3"/>
        <v>4461495</v>
      </c>
      <c r="AI36" s="3">
        <v>78648</v>
      </c>
      <c r="AJ36" s="30">
        <f t="shared" si="4"/>
        <v>4382847</v>
      </c>
    </row>
    <row r="37" spans="1:36" ht="17.850000000000001" customHeight="1" x14ac:dyDescent="0.25">
      <c r="A37" s="5">
        <f t="shared" si="5"/>
        <v>34</v>
      </c>
      <c r="B37" s="5" t="s">
        <v>43</v>
      </c>
      <c r="C37" s="5">
        <v>9309</v>
      </c>
      <c r="D37" s="6" t="s">
        <v>316</v>
      </c>
      <c r="E37" s="6" t="s">
        <v>317</v>
      </c>
      <c r="F37" s="5" t="s">
        <v>312</v>
      </c>
      <c r="G37" s="3">
        <v>366523</v>
      </c>
      <c r="H37" s="3">
        <v>490</v>
      </c>
      <c r="I37" s="3">
        <v>23269</v>
      </c>
      <c r="J37" s="3">
        <v>392812</v>
      </c>
      <c r="K37" s="3">
        <v>17000</v>
      </c>
      <c r="L37" s="3">
        <v>0</v>
      </c>
      <c r="M37" s="3"/>
      <c r="N37" s="3">
        <v>20066</v>
      </c>
      <c r="O37" s="3">
        <v>25100</v>
      </c>
      <c r="P37" s="3">
        <v>17789</v>
      </c>
      <c r="Q37" s="3">
        <v>24475</v>
      </c>
      <c r="R37" s="30">
        <f t="shared" si="6"/>
        <v>887524</v>
      </c>
      <c r="S37" s="3">
        <v>113901</v>
      </c>
      <c r="T37" s="3">
        <v>15600</v>
      </c>
      <c r="U37" s="3">
        <v>63961</v>
      </c>
      <c r="V37" s="3">
        <v>32355</v>
      </c>
      <c r="W37" s="3">
        <v>17936</v>
      </c>
      <c r="X37" s="3">
        <v>18547</v>
      </c>
      <c r="Y37" s="3">
        <v>753</v>
      </c>
      <c r="Z37" s="3">
        <v>37811</v>
      </c>
      <c r="AA37" s="3">
        <v>19790</v>
      </c>
      <c r="AB37" s="13">
        <f t="shared" si="1"/>
        <v>320654</v>
      </c>
      <c r="AC37" s="14">
        <f t="shared" si="2"/>
        <v>566870</v>
      </c>
      <c r="AD37" s="3">
        <v>2737755</v>
      </c>
      <c r="AE37" s="3">
        <v>33386</v>
      </c>
      <c r="AF37" s="3">
        <v>588562</v>
      </c>
      <c r="AG37" s="3">
        <v>13033</v>
      </c>
      <c r="AH37" s="30">
        <f t="shared" si="3"/>
        <v>3372736</v>
      </c>
      <c r="AI37" s="3">
        <v>191487</v>
      </c>
      <c r="AJ37" s="30">
        <f t="shared" si="4"/>
        <v>3181249</v>
      </c>
    </row>
    <row r="38" spans="1:36" ht="17.850000000000001" customHeight="1" x14ac:dyDescent="0.25">
      <c r="A38" s="5">
        <f t="shared" si="5"/>
        <v>35</v>
      </c>
      <c r="B38" s="5" t="s">
        <v>43</v>
      </c>
      <c r="C38" s="5">
        <v>12724</v>
      </c>
      <c r="D38" s="6" t="s">
        <v>185</v>
      </c>
      <c r="E38" s="6"/>
      <c r="F38" s="5" t="s">
        <v>312</v>
      </c>
      <c r="G38" s="3">
        <v>64656</v>
      </c>
      <c r="H38" s="3">
        <v>27700</v>
      </c>
      <c r="I38" s="3"/>
      <c r="J38" s="3"/>
      <c r="K38" s="3"/>
      <c r="L38" s="3"/>
      <c r="M38" s="3"/>
      <c r="N38" s="3">
        <v>21935</v>
      </c>
      <c r="O38" s="3">
        <v>31338</v>
      </c>
      <c r="P38" s="3"/>
      <c r="Q38" s="3"/>
      <c r="R38" s="30">
        <f t="shared" si="6"/>
        <v>145629</v>
      </c>
      <c r="S38" s="3">
        <v>91103</v>
      </c>
      <c r="T38" s="3"/>
      <c r="U38" s="3"/>
      <c r="V38" s="3">
        <v>2020</v>
      </c>
      <c r="W38" s="3">
        <v>26629</v>
      </c>
      <c r="X38" s="3">
        <v>17861</v>
      </c>
      <c r="Y38" s="3">
        <v>6061</v>
      </c>
      <c r="Z38" s="3"/>
      <c r="AA38" s="3"/>
      <c r="AB38" s="13">
        <f t="shared" si="1"/>
        <v>143674</v>
      </c>
      <c r="AC38" s="14">
        <f t="shared" si="2"/>
        <v>1955</v>
      </c>
      <c r="AD38" s="3">
        <v>6577281</v>
      </c>
      <c r="AE38" s="3"/>
      <c r="AF38" s="3">
        <v>606231</v>
      </c>
      <c r="AG38" s="3">
        <v>611</v>
      </c>
      <c r="AH38" s="30">
        <f t="shared" si="3"/>
        <v>7184123</v>
      </c>
      <c r="AI38" s="3">
        <v>3638</v>
      </c>
      <c r="AJ38" s="30">
        <f t="shared" si="4"/>
        <v>7180485</v>
      </c>
    </row>
    <row r="39" spans="1:36" ht="17.850000000000001" customHeight="1" x14ac:dyDescent="0.25">
      <c r="A39" s="5">
        <f t="shared" si="5"/>
        <v>36</v>
      </c>
      <c r="B39" s="5" t="s">
        <v>43</v>
      </c>
      <c r="C39" s="5">
        <v>9313</v>
      </c>
      <c r="D39" s="6" t="s">
        <v>186</v>
      </c>
      <c r="E39" s="6"/>
      <c r="F39" s="5" t="s">
        <v>51</v>
      </c>
      <c r="G39" s="3">
        <v>103061</v>
      </c>
      <c r="H39" s="3">
        <v>1830</v>
      </c>
      <c r="I39" s="3">
        <v>1648</v>
      </c>
      <c r="J39" s="3">
        <v>155827</v>
      </c>
      <c r="K39" s="3"/>
      <c r="L39" s="3">
        <v>0</v>
      </c>
      <c r="M39" s="3"/>
      <c r="N39" s="3">
        <v>48564</v>
      </c>
      <c r="O39" s="3">
        <v>99</v>
      </c>
      <c r="P39" s="3">
        <v>2340</v>
      </c>
      <c r="Q39" s="3">
        <v>99</v>
      </c>
      <c r="R39" s="30">
        <f t="shared" si="6"/>
        <v>313468</v>
      </c>
      <c r="S39" s="3">
        <v>67473</v>
      </c>
      <c r="T39" s="3">
        <v>6524</v>
      </c>
      <c r="U39" s="3">
        <v>750</v>
      </c>
      <c r="V39" s="3">
        <v>11969</v>
      </c>
      <c r="W39" s="3">
        <v>170753</v>
      </c>
      <c r="X39" s="3">
        <v>27229</v>
      </c>
      <c r="Y39" s="3">
        <v>4744</v>
      </c>
      <c r="Z39" s="3"/>
      <c r="AA39" s="3">
        <v>1038</v>
      </c>
      <c r="AB39" s="13">
        <f t="shared" si="1"/>
        <v>290480</v>
      </c>
      <c r="AC39" s="14">
        <f t="shared" si="2"/>
        <v>22988</v>
      </c>
      <c r="AD39" s="3">
        <v>7300000</v>
      </c>
      <c r="AE39" s="3">
        <v>280033</v>
      </c>
      <c r="AF39" s="3">
        <v>85946</v>
      </c>
      <c r="AG39" s="3">
        <v>1157</v>
      </c>
      <c r="AH39" s="30">
        <f t="shared" si="3"/>
        <v>7667136</v>
      </c>
      <c r="AI39" s="3">
        <v>22079</v>
      </c>
      <c r="AJ39" s="30">
        <f t="shared" si="4"/>
        <v>7645057</v>
      </c>
    </row>
    <row r="40" spans="1:36" ht="17.850000000000001" customHeight="1" x14ac:dyDescent="0.25">
      <c r="A40" s="5">
        <v>37</v>
      </c>
      <c r="B40" s="5" t="s">
        <v>43</v>
      </c>
      <c r="C40" s="5">
        <v>13344</v>
      </c>
      <c r="D40" s="6" t="s">
        <v>187</v>
      </c>
      <c r="E40" s="6"/>
      <c r="F40" s="5" t="s">
        <v>312</v>
      </c>
      <c r="G40" s="3">
        <v>81341</v>
      </c>
      <c r="H40" s="3">
        <v>0</v>
      </c>
      <c r="I40" s="3"/>
      <c r="J40" s="3">
        <v>0</v>
      </c>
      <c r="K40" s="3">
        <v>0</v>
      </c>
      <c r="L40" s="3">
        <v>0</v>
      </c>
      <c r="M40" s="3"/>
      <c r="N40" s="3">
        <v>0</v>
      </c>
      <c r="O40" s="3">
        <v>6953</v>
      </c>
      <c r="P40" s="3">
        <v>1947</v>
      </c>
      <c r="Q40" s="3">
        <v>0</v>
      </c>
      <c r="R40" s="30">
        <f t="shared" si="6"/>
        <v>90241</v>
      </c>
      <c r="S40" s="3">
        <v>38459</v>
      </c>
      <c r="T40" s="3">
        <v>18200</v>
      </c>
      <c r="U40" s="3">
        <v>0</v>
      </c>
      <c r="V40" s="3">
        <v>0</v>
      </c>
      <c r="W40" s="3">
        <v>0</v>
      </c>
      <c r="X40" s="3">
        <v>52691</v>
      </c>
      <c r="Y40" s="3">
        <v>0</v>
      </c>
      <c r="Z40" s="3">
        <v>0</v>
      </c>
      <c r="AA40" s="3"/>
      <c r="AB40" s="13">
        <f t="shared" si="1"/>
        <v>109350</v>
      </c>
      <c r="AC40" s="14">
        <f t="shared" si="2"/>
        <v>-19109</v>
      </c>
      <c r="AD40" s="3">
        <v>0</v>
      </c>
      <c r="AE40" s="3">
        <v>1325</v>
      </c>
      <c r="AF40" s="3">
        <v>170889</v>
      </c>
      <c r="AG40" s="3">
        <v>1160</v>
      </c>
      <c r="AH40" s="30">
        <f t="shared" si="3"/>
        <v>173374</v>
      </c>
      <c r="AI40" s="3">
        <v>919</v>
      </c>
      <c r="AJ40" s="30">
        <f t="shared" si="4"/>
        <v>172455</v>
      </c>
    </row>
    <row r="41" spans="1:36" ht="17.850000000000001" customHeight="1" x14ac:dyDescent="0.25">
      <c r="A41" s="5">
        <v>38</v>
      </c>
      <c r="B41" s="5" t="s">
        <v>43</v>
      </c>
      <c r="C41" s="5">
        <v>9317</v>
      </c>
      <c r="D41" s="6" t="s">
        <v>188</v>
      </c>
      <c r="E41" s="6"/>
      <c r="F41" s="5" t="s">
        <v>312</v>
      </c>
      <c r="G41" s="3">
        <v>93437</v>
      </c>
      <c r="H41" s="3">
        <v>13206</v>
      </c>
      <c r="I41" s="3">
        <v>541</v>
      </c>
      <c r="J41" s="3">
        <v>58221</v>
      </c>
      <c r="K41" s="3"/>
      <c r="L41" s="3"/>
      <c r="M41" s="3"/>
      <c r="N41" s="3">
        <v>70494</v>
      </c>
      <c r="O41" s="3">
        <v>3667</v>
      </c>
      <c r="P41" s="3">
        <v>74984</v>
      </c>
      <c r="Q41" s="3"/>
      <c r="R41" s="30">
        <f t="shared" si="6"/>
        <v>314550</v>
      </c>
      <c r="S41" s="3">
        <v>6204</v>
      </c>
      <c r="T41" s="3"/>
      <c r="U41" s="3"/>
      <c r="V41" s="3">
        <v>38400</v>
      </c>
      <c r="W41" s="3">
        <v>59399</v>
      </c>
      <c r="X41" s="3">
        <v>25092</v>
      </c>
      <c r="Y41" s="3">
        <v>4723</v>
      </c>
      <c r="Z41" s="3"/>
      <c r="AA41" s="3">
        <v>4415</v>
      </c>
      <c r="AB41" s="13">
        <f t="shared" si="1"/>
        <v>138233</v>
      </c>
      <c r="AC41" s="14">
        <f t="shared" si="2"/>
        <v>176317</v>
      </c>
      <c r="AD41" s="3">
        <v>7502875</v>
      </c>
      <c r="AE41" s="3">
        <v>31348</v>
      </c>
      <c r="AF41" s="3">
        <v>79391</v>
      </c>
      <c r="AG41" s="3">
        <v>3213</v>
      </c>
      <c r="AH41" s="30">
        <f t="shared" si="3"/>
        <v>7616827</v>
      </c>
      <c r="AI41" s="3">
        <v>16656</v>
      </c>
      <c r="AJ41" s="30">
        <f t="shared" si="4"/>
        <v>7600171</v>
      </c>
    </row>
    <row r="42" spans="1:36" ht="17.850000000000001" customHeight="1" x14ac:dyDescent="0.25">
      <c r="A42" s="5">
        <v>39</v>
      </c>
      <c r="B42" s="5" t="s">
        <v>43</v>
      </c>
      <c r="C42" s="5">
        <v>9871</v>
      </c>
      <c r="D42" s="6" t="s">
        <v>189</v>
      </c>
      <c r="E42" s="6"/>
      <c r="F42" s="5" t="s">
        <v>312</v>
      </c>
      <c r="G42" s="3">
        <v>58486</v>
      </c>
      <c r="H42" s="3"/>
      <c r="I42" s="3">
        <v>9384</v>
      </c>
      <c r="J42" s="3">
        <v>6000</v>
      </c>
      <c r="K42" s="3">
        <v>26654</v>
      </c>
      <c r="L42" s="3">
        <v>0</v>
      </c>
      <c r="M42" s="3"/>
      <c r="N42" s="3">
        <v>37315</v>
      </c>
      <c r="O42" s="3">
        <v>0</v>
      </c>
      <c r="P42" s="3">
        <v>61839</v>
      </c>
      <c r="Q42" s="3">
        <v>2000</v>
      </c>
      <c r="R42" s="30">
        <f t="shared" si="6"/>
        <v>201678</v>
      </c>
      <c r="S42" s="3">
        <v>43128</v>
      </c>
      <c r="T42" s="3"/>
      <c r="U42" s="3">
        <v>2951</v>
      </c>
      <c r="V42" s="3">
        <v>0</v>
      </c>
      <c r="W42" s="3">
        <v>25071</v>
      </c>
      <c r="X42" s="3"/>
      <c r="Y42" s="3">
        <v>0</v>
      </c>
      <c r="Z42" s="3">
        <v>0</v>
      </c>
      <c r="AA42" s="3"/>
      <c r="AB42" s="13">
        <f t="shared" si="1"/>
        <v>71150</v>
      </c>
      <c r="AC42" s="14">
        <f t="shared" si="2"/>
        <v>130528</v>
      </c>
      <c r="AD42" s="3">
        <v>5000000</v>
      </c>
      <c r="AE42" s="3">
        <v>0</v>
      </c>
      <c r="AF42" s="3"/>
      <c r="AG42" s="3"/>
      <c r="AH42" s="30">
        <f t="shared" si="3"/>
        <v>5000000</v>
      </c>
      <c r="AI42" s="3"/>
      <c r="AJ42" s="30">
        <f t="shared" si="4"/>
        <v>5000000</v>
      </c>
    </row>
    <row r="43" spans="1:36" ht="17.850000000000001" customHeight="1" x14ac:dyDescent="0.25">
      <c r="A43" s="5">
        <f t="shared" si="5"/>
        <v>40</v>
      </c>
      <c r="B43" s="5" t="s">
        <v>43</v>
      </c>
      <c r="C43" s="5">
        <v>9347</v>
      </c>
      <c r="D43" s="6" t="s">
        <v>190</v>
      </c>
      <c r="E43" s="6"/>
      <c r="F43" s="5" t="s">
        <v>312</v>
      </c>
      <c r="G43" s="3">
        <v>266352</v>
      </c>
      <c r="H43" s="3"/>
      <c r="I43" s="3"/>
      <c r="J43" s="3"/>
      <c r="K43" s="3">
        <v>333785</v>
      </c>
      <c r="L43" s="3">
        <v>0</v>
      </c>
      <c r="M43" s="3"/>
      <c r="N43" s="3">
        <v>65777</v>
      </c>
      <c r="O43" s="3">
        <v>42325</v>
      </c>
      <c r="P43" s="3">
        <v>7381</v>
      </c>
      <c r="Q43" s="3">
        <v>122</v>
      </c>
      <c r="R43" s="30">
        <f t="shared" si="6"/>
        <v>715742</v>
      </c>
      <c r="S43" s="3">
        <v>45418</v>
      </c>
      <c r="T43" s="3">
        <v>41119</v>
      </c>
      <c r="U43" s="3">
        <v>59492</v>
      </c>
      <c r="V43" s="3">
        <v>280005</v>
      </c>
      <c r="W43" s="3">
        <v>79512</v>
      </c>
      <c r="X43" s="3">
        <v>45387</v>
      </c>
      <c r="Y43" s="3">
        <v>10559</v>
      </c>
      <c r="Z43" s="3">
        <v>4800</v>
      </c>
      <c r="AA43" s="3">
        <v>5546</v>
      </c>
      <c r="AB43" s="13">
        <f t="shared" si="1"/>
        <v>571838</v>
      </c>
      <c r="AC43" s="14">
        <f t="shared" si="2"/>
        <v>143904</v>
      </c>
      <c r="AD43" s="3">
        <v>10138506</v>
      </c>
      <c r="AE43" s="3">
        <v>1655675</v>
      </c>
      <c r="AF43" s="3">
        <v>911233</v>
      </c>
      <c r="AG43" s="3">
        <v>144020</v>
      </c>
      <c r="AH43" s="30">
        <f t="shared" si="3"/>
        <v>12849434</v>
      </c>
      <c r="AI43" s="3">
        <v>14312</v>
      </c>
      <c r="AJ43" s="30">
        <f t="shared" si="4"/>
        <v>12835122</v>
      </c>
    </row>
    <row r="44" spans="1:36" ht="17.850000000000001" customHeight="1" x14ac:dyDescent="0.25">
      <c r="A44" s="5">
        <f t="shared" si="5"/>
        <v>41</v>
      </c>
      <c r="B44" s="5" t="s">
        <v>43</v>
      </c>
      <c r="C44" s="5">
        <v>9346</v>
      </c>
      <c r="D44" s="6" t="s">
        <v>191</v>
      </c>
      <c r="E44" s="6"/>
      <c r="F44" s="5" t="s">
        <v>51</v>
      </c>
      <c r="G44" s="3">
        <v>250710</v>
      </c>
      <c r="H44" s="3"/>
      <c r="I44" s="3">
        <v>6619</v>
      </c>
      <c r="J44" s="3">
        <v>30777</v>
      </c>
      <c r="K44" s="3"/>
      <c r="L44" s="3"/>
      <c r="M44" s="3"/>
      <c r="N44" s="3">
        <v>28520</v>
      </c>
      <c r="O44" s="3">
        <v>4806</v>
      </c>
      <c r="P44" s="3">
        <v>1221</v>
      </c>
      <c r="Q44" s="3">
        <v>54</v>
      </c>
      <c r="R44" s="30">
        <f t="shared" si="6"/>
        <v>322707</v>
      </c>
      <c r="S44" s="3">
        <v>72172</v>
      </c>
      <c r="T44" s="3">
        <v>26000</v>
      </c>
      <c r="U44" s="3"/>
      <c r="V44" s="3">
        <v>91226</v>
      </c>
      <c r="W44" s="3">
        <v>70262</v>
      </c>
      <c r="X44" s="3">
        <v>78909</v>
      </c>
      <c r="Y44" s="3">
        <v>23358</v>
      </c>
      <c r="Z44" s="3">
        <v>19596</v>
      </c>
      <c r="AA44" s="3">
        <v>2900</v>
      </c>
      <c r="AB44" s="13">
        <f t="shared" si="1"/>
        <v>384423</v>
      </c>
      <c r="AC44" s="14">
        <f t="shared" si="2"/>
        <v>-61716</v>
      </c>
      <c r="AD44" s="3">
        <v>6271360</v>
      </c>
      <c r="AE44" s="3">
        <v>18717</v>
      </c>
      <c r="AF44" s="3">
        <v>527823</v>
      </c>
      <c r="AG44" s="3">
        <v>1487</v>
      </c>
      <c r="AH44" s="30">
        <f t="shared" si="3"/>
        <v>6819387</v>
      </c>
      <c r="AI44" s="3">
        <v>16892</v>
      </c>
      <c r="AJ44" s="30">
        <f t="shared" si="4"/>
        <v>6802495</v>
      </c>
    </row>
    <row r="45" spans="1:36" ht="17.850000000000001" customHeight="1" x14ac:dyDescent="0.25">
      <c r="A45" s="5">
        <f t="shared" si="5"/>
        <v>42</v>
      </c>
      <c r="B45" s="5" t="s">
        <v>43</v>
      </c>
      <c r="C45" s="5">
        <v>9356</v>
      </c>
      <c r="D45" s="6" t="s">
        <v>192</v>
      </c>
      <c r="E45" s="6"/>
      <c r="F45" s="5" t="s">
        <v>51</v>
      </c>
      <c r="G45" s="3">
        <v>104928</v>
      </c>
      <c r="H45" s="3"/>
      <c r="I45" s="3">
        <v>0</v>
      </c>
      <c r="J45" s="3">
        <v>0</v>
      </c>
      <c r="K45" s="3">
        <v>0</v>
      </c>
      <c r="L45" s="3">
        <v>0</v>
      </c>
      <c r="M45" s="3"/>
      <c r="N45" s="3">
        <v>15652</v>
      </c>
      <c r="O45" s="3">
        <v>2682</v>
      </c>
      <c r="P45" s="3">
        <v>0</v>
      </c>
      <c r="Q45" s="3"/>
      <c r="R45" s="30">
        <f t="shared" si="6"/>
        <v>123262</v>
      </c>
      <c r="S45" s="3">
        <v>56174</v>
      </c>
      <c r="T45" s="3">
        <v>0</v>
      </c>
      <c r="U45" s="3">
        <v>0</v>
      </c>
      <c r="V45" s="3"/>
      <c r="W45" s="3">
        <v>45906</v>
      </c>
      <c r="X45" s="3">
        <v>25571</v>
      </c>
      <c r="Y45" s="3">
        <v>8130</v>
      </c>
      <c r="Z45" s="3">
        <v>0</v>
      </c>
      <c r="AA45" s="3">
        <v>10248</v>
      </c>
      <c r="AB45" s="13">
        <f t="shared" si="1"/>
        <v>146029</v>
      </c>
      <c r="AC45" s="14">
        <f t="shared" si="2"/>
        <v>-22767</v>
      </c>
      <c r="AD45" s="3">
        <v>4800000</v>
      </c>
      <c r="AE45" s="3">
        <v>269766</v>
      </c>
      <c r="AF45" s="3">
        <v>558968</v>
      </c>
      <c r="AG45" s="3">
        <v>11179</v>
      </c>
      <c r="AH45" s="30">
        <f t="shared" si="3"/>
        <v>5639913</v>
      </c>
      <c r="AI45" s="3">
        <v>4219</v>
      </c>
      <c r="AJ45" s="30">
        <f t="shared" si="4"/>
        <v>5635694</v>
      </c>
    </row>
    <row r="46" spans="1:36" ht="17.850000000000001" customHeight="1" x14ac:dyDescent="0.25">
      <c r="A46" s="5">
        <f t="shared" si="5"/>
        <v>43</v>
      </c>
      <c r="B46" s="5" t="s">
        <v>43</v>
      </c>
      <c r="C46" s="5">
        <v>9348</v>
      </c>
      <c r="D46" s="6" t="s">
        <v>193</v>
      </c>
      <c r="E46" s="6"/>
      <c r="F46" s="5" t="s">
        <v>312</v>
      </c>
      <c r="G46" s="3">
        <v>87373</v>
      </c>
      <c r="H46" s="3"/>
      <c r="I46" s="3"/>
      <c r="J46" s="3">
        <v>81332</v>
      </c>
      <c r="K46" s="3">
        <v>100000</v>
      </c>
      <c r="L46" s="3"/>
      <c r="M46" s="3"/>
      <c r="N46" s="3">
        <v>164180</v>
      </c>
      <c r="O46" s="3">
        <v>8582</v>
      </c>
      <c r="P46" s="3"/>
      <c r="Q46" s="3">
        <v>2841</v>
      </c>
      <c r="R46" s="30">
        <f t="shared" si="6"/>
        <v>444308</v>
      </c>
      <c r="S46" s="3">
        <v>71745</v>
      </c>
      <c r="T46" s="3"/>
      <c r="U46" s="3">
        <v>3799</v>
      </c>
      <c r="V46" s="3"/>
      <c r="W46" s="3">
        <v>1013079</v>
      </c>
      <c r="X46" s="3">
        <v>22203</v>
      </c>
      <c r="Y46" s="3">
        <v>1000</v>
      </c>
      <c r="Z46" s="3"/>
      <c r="AA46" s="3">
        <v>18704</v>
      </c>
      <c r="AB46" s="13">
        <f t="shared" si="1"/>
        <v>1130530</v>
      </c>
      <c r="AC46" s="14">
        <f t="shared" si="2"/>
        <v>-686222</v>
      </c>
      <c r="AD46" s="3">
        <v>11322500</v>
      </c>
      <c r="AE46" s="3">
        <v>31524</v>
      </c>
      <c r="AF46" s="3">
        <v>527826</v>
      </c>
      <c r="AG46" s="3">
        <v>6796</v>
      </c>
      <c r="AH46" s="30">
        <f t="shared" si="3"/>
        <v>11888646</v>
      </c>
      <c r="AI46" s="3">
        <v>124052</v>
      </c>
      <c r="AJ46" s="30">
        <f t="shared" si="4"/>
        <v>11764594</v>
      </c>
    </row>
    <row r="47" spans="1:36" ht="17.850000000000001" customHeight="1" x14ac:dyDescent="0.25">
      <c r="A47" s="5">
        <f t="shared" si="5"/>
        <v>44</v>
      </c>
      <c r="B47" s="5" t="s">
        <v>43</v>
      </c>
      <c r="C47" s="5">
        <v>9349</v>
      </c>
      <c r="D47" s="6" t="s">
        <v>194</v>
      </c>
      <c r="E47" s="6"/>
      <c r="F47" s="5" t="s">
        <v>312</v>
      </c>
      <c r="G47" s="3">
        <v>135744</v>
      </c>
      <c r="H47" s="3">
        <v>2020</v>
      </c>
      <c r="I47" s="3"/>
      <c r="J47" s="3"/>
      <c r="K47" s="3">
        <v>1000</v>
      </c>
      <c r="L47" s="3">
        <v>3000</v>
      </c>
      <c r="M47" s="3"/>
      <c r="N47" s="3">
        <v>2029</v>
      </c>
      <c r="O47" s="3">
        <v>12879</v>
      </c>
      <c r="P47" s="3"/>
      <c r="Q47" s="3"/>
      <c r="R47" s="30">
        <f t="shared" si="6"/>
        <v>156672</v>
      </c>
      <c r="S47" s="3">
        <v>71690</v>
      </c>
      <c r="T47" s="3"/>
      <c r="U47" s="3">
        <v>4273</v>
      </c>
      <c r="V47" s="3">
        <v>6460</v>
      </c>
      <c r="W47" s="3">
        <v>28975</v>
      </c>
      <c r="X47" s="3">
        <v>12187</v>
      </c>
      <c r="Y47" s="3">
        <v>4136</v>
      </c>
      <c r="Z47" s="3"/>
      <c r="AA47" s="3">
        <v>27380</v>
      </c>
      <c r="AB47" s="13">
        <f t="shared" si="1"/>
        <v>155101</v>
      </c>
      <c r="AC47" s="14">
        <f t="shared" si="2"/>
        <v>1571</v>
      </c>
      <c r="AD47" s="3"/>
      <c r="AE47" s="3">
        <v>5867</v>
      </c>
      <c r="AF47" s="3">
        <v>278883</v>
      </c>
      <c r="AG47" s="3">
        <v>767</v>
      </c>
      <c r="AH47" s="30">
        <f t="shared" si="3"/>
        <v>285517</v>
      </c>
      <c r="AI47" s="3">
        <v>155</v>
      </c>
      <c r="AJ47" s="30">
        <f t="shared" si="4"/>
        <v>285362</v>
      </c>
    </row>
    <row r="48" spans="1:36" ht="17.850000000000001" customHeight="1" x14ac:dyDescent="0.25">
      <c r="A48" s="5">
        <f t="shared" si="5"/>
        <v>45</v>
      </c>
      <c r="B48" s="5" t="s">
        <v>43</v>
      </c>
      <c r="C48" s="5">
        <v>9355</v>
      </c>
      <c r="D48" s="6" t="s">
        <v>195</v>
      </c>
      <c r="E48" s="6"/>
      <c r="F48" s="5" t="s">
        <v>312</v>
      </c>
      <c r="G48" s="3">
        <v>134464</v>
      </c>
      <c r="H48" s="3">
        <v>0</v>
      </c>
      <c r="I48" s="3"/>
      <c r="J48" s="3"/>
      <c r="K48" s="3">
        <v>9874</v>
      </c>
      <c r="L48" s="3"/>
      <c r="M48" s="3"/>
      <c r="N48" s="3">
        <v>7987</v>
      </c>
      <c r="O48" s="3">
        <v>729</v>
      </c>
      <c r="P48" s="3">
        <v>24000</v>
      </c>
      <c r="Q48" s="3"/>
      <c r="R48" s="30">
        <f t="shared" si="6"/>
        <v>177054</v>
      </c>
      <c r="S48" s="3">
        <v>57574</v>
      </c>
      <c r="T48" s="3"/>
      <c r="U48" s="3">
        <v>3130</v>
      </c>
      <c r="V48" s="3">
        <v>31815</v>
      </c>
      <c r="W48" s="3">
        <v>23621</v>
      </c>
      <c r="X48" s="3">
        <v>29743</v>
      </c>
      <c r="Y48" s="3">
        <v>5973</v>
      </c>
      <c r="Z48" s="3"/>
      <c r="AA48" s="3">
        <v>199</v>
      </c>
      <c r="AB48" s="13">
        <f t="shared" si="1"/>
        <v>152055</v>
      </c>
      <c r="AC48" s="14">
        <f t="shared" si="2"/>
        <v>24999</v>
      </c>
      <c r="AD48" s="3">
        <v>5499841</v>
      </c>
      <c r="AE48" s="3">
        <v>129921</v>
      </c>
      <c r="AF48" s="3">
        <v>65916</v>
      </c>
      <c r="AG48" s="3"/>
      <c r="AH48" s="30">
        <f t="shared" si="3"/>
        <v>5695678</v>
      </c>
      <c r="AI48" s="3">
        <v>97146</v>
      </c>
      <c r="AJ48" s="30">
        <f t="shared" si="4"/>
        <v>5598532</v>
      </c>
    </row>
    <row r="49" spans="1:36" ht="17.850000000000001" customHeight="1" x14ac:dyDescent="0.25">
      <c r="A49" s="5">
        <f t="shared" si="5"/>
        <v>46</v>
      </c>
      <c r="B49" s="5" t="s">
        <v>43</v>
      </c>
      <c r="C49" s="5">
        <v>9323</v>
      </c>
      <c r="D49" s="6" t="s">
        <v>196</v>
      </c>
      <c r="E49" s="6"/>
      <c r="F49" s="5" t="s">
        <v>51</v>
      </c>
      <c r="G49" s="3">
        <v>74021.73</v>
      </c>
      <c r="H49" s="3">
        <v>0</v>
      </c>
      <c r="I49" s="3">
        <v>55987.46</v>
      </c>
      <c r="J49" s="3">
        <v>0</v>
      </c>
      <c r="K49" s="3"/>
      <c r="L49" s="3">
        <v>0</v>
      </c>
      <c r="M49" s="3"/>
      <c r="N49" s="3">
        <v>22715</v>
      </c>
      <c r="O49" s="3">
        <v>15145</v>
      </c>
      <c r="P49" s="3"/>
      <c r="Q49" s="3">
        <v>1444651</v>
      </c>
      <c r="R49" s="30">
        <f t="shared" si="6"/>
        <v>1612520.19</v>
      </c>
      <c r="S49" s="3">
        <v>74354</v>
      </c>
      <c r="T49" s="3"/>
      <c r="U49" s="3"/>
      <c r="V49" s="3">
        <v>25296</v>
      </c>
      <c r="W49" s="3">
        <v>1490856</v>
      </c>
      <c r="X49" s="3">
        <v>25855</v>
      </c>
      <c r="Y49" s="3">
        <v>1130</v>
      </c>
      <c r="Z49" s="3">
        <v>0</v>
      </c>
      <c r="AA49" s="3"/>
      <c r="AB49" s="13">
        <f t="shared" si="1"/>
        <v>1617491</v>
      </c>
      <c r="AC49" s="14">
        <f t="shared" si="2"/>
        <v>-4970.8100000000559</v>
      </c>
      <c r="AD49" s="3">
        <v>0</v>
      </c>
      <c r="AE49" s="3">
        <v>6978</v>
      </c>
      <c r="AF49" s="3">
        <v>1736388</v>
      </c>
      <c r="AG49" s="3">
        <v>77725</v>
      </c>
      <c r="AH49" s="30">
        <f t="shared" si="3"/>
        <v>1821091</v>
      </c>
      <c r="AI49" s="3">
        <v>1408945</v>
      </c>
      <c r="AJ49" s="30">
        <f t="shared" si="4"/>
        <v>412146</v>
      </c>
    </row>
    <row r="50" spans="1:36" ht="17.850000000000001" customHeight="1" x14ac:dyDescent="0.25">
      <c r="A50" s="5">
        <f t="shared" si="5"/>
        <v>47</v>
      </c>
      <c r="B50" s="5" t="s">
        <v>43</v>
      </c>
      <c r="C50" s="5">
        <v>9351</v>
      </c>
      <c r="D50" s="6" t="s">
        <v>197</v>
      </c>
      <c r="E50" s="6"/>
      <c r="F50" s="5" t="s">
        <v>312</v>
      </c>
      <c r="G50" s="3">
        <v>126624</v>
      </c>
      <c r="H50" s="3"/>
      <c r="I50" s="3"/>
      <c r="J50" s="3">
        <v>0</v>
      </c>
      <c r="K50" s="3"/>
      <c r="L50" s="3"/>
      <c r="M50" s="3"/>
      <c r="N50" s="3">
        <v>81615</v>
      </c>
      <c r="O50" s="3">
        <v>10170</v>
      </c>
      <c r="P50" s="3"/>
      <c r="Q50" s="3"/>
      <c r="R50" s="30">
        <f t="shared" si="6"/>
        <v>218409</v>
      </c>
      <c r="S50" s="3">
        <v>94912</v>
      </c>
      <c r="T50" s="3"/>
      <c r="U50" s="3">
        <v>7121</v>
      </c>
      <c r="V50" s="3">
        <v>18784</v>
      </c>
      <c r="W50" s="3">
        <v>52119</v>
      </c>
      <c r="X50" s="3">
        <v>32197</v>
      </c>
      <c r="Y50" s="3">
        <v>560</v>
      </c>
      <c r="Z50" s="3"/>
      <c r="AA50" s="3">
        <v>39791</v>
      </c>
      <c r="AB50" s="13">
        <f t="shared" si="1"/>
        <v>245484</v>
      </c>
      <c r="AC50" s="14">
        <f t="shared" si="2"/>
        <v>-27075</v>
      </c>
      <c r="AD50" s="3">
        <v>5527820</v>
      </c>
      <c r="AE50" s="3">
        <v>316741</v>
      </c>
      <c r="AF50" s="3">
        <v>185164</v>
      </c>
      <c r="AG50" s="3">
        <v>3210</v>
      </c>
      <c r="AH50" s="30">
        <f t="shared" si="3"/>
        <v>6032935</v>
      </c>
      <c r="AI50" s="3">
        <v>18121</v>
      </c>
      <c r="AJ50" s="30">
        <f t="shared" si="4"/>
        <v>6014814</v>
      </c>
    </row>
    <row r="51" spans="1:36" ht="17.850000000000001" customHeight="1" x14ac:dyDescent="0.25">
      <c r="A51" s="5">
        <f t="shared" si="5"/>
        <v>48</v>
      </c>
      <c r="B51" s="5" t="s">
        <v>43</v>
      </c>
      <c r="C51" s="5">
        <v>9326</v>
      </c>
      <c r="D51" s="6" t="s">
        <v>198</v>
      </c>
      <c r="E51" s="6"/>
      <c r="F51" s="5" t="s">
        <v>312</v>
      </c>
      <c r="G51" s="3">
        <v>146408</v>
      </c>
      <c r="H51" s="3"/>
      <c r="I51" s="3"/>
      <c r="J51" s="3"/>
      <c r="K51" s="3"/>
      <c r="L51" s="3"/>
      <c r="M51" s="3"/>
      <c r="N51" s="3">
        <v>94535</v>
      </c>
      <c r="O51" s="3">
        <v>26564</v>
      </c>
      <c r="P51" s="3">
        <v>212531</v>
      </c>
      <c r="Q51" s="3"/>
      <c r="R51" s="30">
        <f t="shared" si="6"/>
        <v>480038</v>
      </c>
      <c r="S51" s="3">
        <v>56622</v>
      </c>
      <c r="T51" s="3">
        <v>2474</v>
      </c>
      <c r="U51" s="3">
        <v>5944</v>
      </c>
      <c r="V51" s="3">
        <v>69697</v>
      </c>
      <c r="W51" s="3">
        <v>205077</v>
      </c>
      <c r="X51" s="3">
        <v>41939</v>
      </c>
      <c r="Y51" s="3">
        <v>60</v>
      </c>
      <c r="Z51" s="3"/>
      <c r="AA51" s="3"/>
      <c r="AB51" s="13">
        <f t="shared" si="1"/>
        <v>381813</v>
      </c>
      <c r="AC51" s="14">
        <f t="shared" si="2"/>
        <v>98225</v>
      </c>
      <c r="AD51" s="3">
        <v>2893042</v>
      </c>
      <c r="AE51" s="3">
        <v>96471</v>
      </c>
      <c r="AF51" s="3">
        <v>556035</v>
      </c>
      <c r="AG51" s="3">
        <v>104884</v>
      </c>
      <c r="AH51" s="30">
        <f t="shared" si="3"/>
        <v>3650432</v>
      </c>
      <c r="AI51" s="3">
        <v>143482</v>
      </c>
      <c r="AJ51" s="30">
        <f t="shared" si="4"/>
        <v>3506950</v>
      </c>
    </row>
    <row r="52" spans="1:36" ht="17.850000000000001" customHeight="1" x14ac:dyDescent="0.25">
      <c r="A52" s="5">
        <f t="shared" si="5"/>
        <v>49</v>
      </c>
      <c r="B52" s="5" t="s">
        <v>43</v>
      </c>
      <c r="C52" s="5">
        <v>9325</v>
      </c>
      <c r="D52" s="6" t="s">
        <v>199</v>
      </c>
      <c r="E52" s="6"/>
      <c r="F52" s="5" t="s">
        <v>51</v>
      </c>
      <c r="G52" s="3">
        <v>130218</v>
      </c>
      <c r="H52" s="3">
        <v>3290</v>
      </c>
      <c r="I52" s="3">
        <v>0</v>
      </c>
      <c r="J52" s="3">
        <v>0</v>
      </c>
      <c r="K52" s="3">
        <v>64306</v>
      </c>
      <c r="L52" s="3"/>
      <c r="M52" s="3"/>
      <c r="N52" s="3">
        <v>260538</v>
      </c>
      <c r="O52" s="3">
        <v>10311</v>
      </c>
      <c r="P52" s="3">
        <v>0</v>
      </c>
      <c r="Q52" s="3">
        <v>277257</v>
      </c>
      <c r="R52" s="30">
        <f t="shared" si="6"/>
        <v>745920</v>
      </c>
      <c r="S52" s="3">
        <v>86683</v>
      </c>
      <c r="T52" s="3">
        <v>59595</v>
      </c>
      <c r="U52" s="3"/>
      <c r="V52" s="3">
        <v>128906</v>
      </c>
      <c r="W52" s="3">
        <v>103287</v>
      </c>
      <c r="X52" s="3">
        <v>112922</v>
      </c>
      <c r="Y52" s="3">
        <v>12571</v>
      </c>
      <c r="Z52" s="3">
        <v>0</v>
      </c>
      <c r="AA52" s="3">
        <v>235844</v>
      </c>
      <c r="AB52" s="13">
        <f t="shared" si="1"/>
        <v>739808</v>
      </c>
      <c r="AC52" s="14">
        <f t="shared" si="2"/>
        <v>6112</v>
      </c>
      <c r="AD52" s="3">
        <v>19895000</v>
      </c>
      <c r="AE52" s="3">
        <v>971227</v>
      </c>
      <c r="AF52" s="3">
        <v>445909</v>
      </c>
      <c r="AG52" s="3">
        <v>23034</v>
      </c>
      <c r="AH52" s="30">
        <f t="shared" si="3"/>
        <v>21335170</v>
      </c>
      <c r="AI52" s="3">
        <v>69282</v>
      </c>
      <c r="AJ52" s="30">
        <f t="shared" si="4"/>
        <v>21265888</v>
      </c>
    </row>
    <row r="53" spans="1:36" ht="17.850000000000001" customHeight="1" x14ac:dyDescent="0.25">
      <c r="A53" s="5">
        <f t="shared" si="5"/>
        <v>50</v>
      </c>
      <c r="B53" s="5" t="s">
        <v>43</v>
      </c>
      <c r="C53" s="5">
        <v>19953</v>
      </c>
      <c r="D53" s="6" t="s">
        <v>200</v>
      </c>
      <c r="E53" s="6"/>
      <c r="F53" s="5" t="s">
        <v>51</v>
      </c>
      <c r="G53" s="3">
        <v>58991</v>
      </c>
      <c r="H53" s="3"/>
      <c r="I53" s="3"/>
      <c r="J53" s="3"/>
      <c r="K53" s="3"/>
      <c r="L53" s="3"/>
      <c r="M53" s="3"/>
      <c r="N53" s="3">
        <v>100</v>
      </c>
      <c r="O53" s="3">
        <v>4054</v>
      </c>
      <c r="P53" s="3"/>
      <c r="Q53" s="3"/>
      <c r="R53" s="30">
        <f t="shared" si="6"/>
        <v>63145</v>
      </c>
      <c r="S53" s="3"/>
      <c r="T53" s="3"/>
      <c r="U53" s="3">
        <v>2555</v>
      </c>
      <c r="V53" s="3"/>
      <c r="W53" s="3">
        <v>48540</v>
      </c>
      <c r="X53" s="3">
        <v>3361</v>
      </c>
      <c r="Y53" s="3">
        <v>440</v>
      </c>
      <c r="Z53" s="3">
        <v>470</v>
      </c>
      <c r="AA53" s="3"/>
      <c r="AB53" s="13">
        <f t="shared" ref="AB53" si="7">SUM(S53:AA53)</f>
        <v>55366</v>
      </c>
      <c r="AC53" s="14">
        <f t="shared" si="2"/>
        <v>7779</v>
      </c>
      <c r="AD53" s="3">
        <v>398000</v>
      </c>
      <c r="AE53" s="3">
        <v>7846</v>
      </c>
      <c r="AF53" s="3">
        <v>112145</v>
      </c>
      <c r="AG53" s="3"/>
      <c r="AH53" s="30">
        <f t="shared" si="3"/>
        <v>517991</v>
      </c>
      <c r="AI53" s="3">
        <v>1368</v>
      </c>
      <c r="AJ53" s="30">
        <f t="shared" si="4"/>
        <v>516623</v>
      </c>
    </row>
    <row r="54" spans="1:36" ht="17.850000000000001" customHeight="1" x14ac:dyDescent="0.25">
      <c r="A54" s="5">
        <v>51</v>
      </c>
      <c r="B54" s="5" t="s">
        <v>43</v>
      </c>
      <c r="C54" s="5">
        <v>9321</v>
      </c>
      <c r="D54" s="6" t="s">
        <v>201</v>
      </c>
      <c r="E54" s="6"/>
      <c r="F54" s="5" t="s">
        <v>51</v>
      </c>
      <c r="G54" s="3">
        <v>496256</v>
      </c>
      <c r="H54" s="3">
        <v>2090</v>
      </c>
      <c r="I54" s="3">
        <v>2100</v>
      </c>
      <c r="J54" s="3"/>
      <c r="K54" s="3">
        <v>26041</v>
      </c>
      <c r="L54" s="3">
        <v>1862</v>
      </c>
      <c r="M54" s="3"/>
      <c r="N54" s="3">
        <v>123133</v>
      </c>
      <c r="O54" s="3">
        <v>753</v>
      </c>
      <c r="P54" s="3">
        <v>30643</v>
      </c>
      <c r="Q54" s="3"/>
      <c r="R54" s="30">
        <f t="shared" si="6"/>
        <v>682878</v>
      </c>
      <c r="S54" s="3">
        <v>158057</v>
      </c>
      <c r="T54" s="3">
        <v>17270</v>
      </c>
      <c r="U54" s="3">
        <v>36038</v>
      </c>
      <c r="V54" s="3">
        <v>185547</v>
      </c>
      <c r="W54" s="3">
        <v>139178</v>
      </c>
      <c r="X54" s="3">
        <v>111305</v>
      </c>
      <c r="Y54" s="3">
        <v>37195</v>
      </c>
      <c r="Z54" s="3"/>
      <c r="AA54" s="3"/>
      <c r="AB54" s="13">
        <f t="shared" si="1"/>
        <v>684590</v>
      </c>
      <c r="AC54" s="14">
        <f t="shared" si="2"/>
        <v>-1712</v>
      </c>
      <c r="AD54" s="3">
        <v>19401661</v>
      </c>
      <c r="AE54" s="3">
        <v>102204</v>
      </c>
      <c r="AF54" s="3">
        <v>103050</v>
      </c>
      <c r="AG54" s="3">
        <v>32004</v>
      </c>
      <c r="AH54" s="30">
        <f t="shared" si="3"/>
        <v>19638919</v>
      </c>
      <c r="AI54" s="3">
        <v>58881</v>
      </c>
      <c r="AJ54" s="30">
        <f t="shared" si="4"/>
        <v>19580038</v>
      </c>
    </row>
    <row r="55" spans="1:36" ht="17.850000000000001" customHeight="1" x14ac:dyDescent="0.25">
      <c r="A55" s="5">
        <f t="shared" si="5"/>
        <v>52</v>
      </c>
      <c r="B55" s="5" t="s">
        <v>43</v>
      </c>
      <c r="C55" s="5">
        <v>9327</v>
      </c>
      <c r="D55" s="6" t="s">
        <v>202</v>
      </c>
      <c r="E55" s="6"/>
      <c r="F55" s="5" t="s">
        <v>312</v>
      </c>
      <c r="G55" s="3">
        <v>193477</v>
      </c>
      <c r="H55" s="3">
        <v>3626</v>
      </c>
      <c r="I55" s="3"/>
      <c r="J55" s="3">
        <v>2104</v>
      </c>
      <c r="K55" s="3">
        <v>33588</v>
      </c>
      <c r="L55" s="3">
        <v>1225</v>
      </c>
      <c r="M55" s="3"/>
      <c r="N55" s="3">
        <v>140000</v>
      </c>
      <c r="O55" s="3">
        <v>39782</v>
      </c>
      <c r="P55" s="3"/>
      <c r="Q55" s="3"/>
      <c r="R55" s="30">
        <f t="shared" si="6"/>
        <v>413802</v>
      </c>
      <c r="S55" s="3">
        <v>75740</v>
      </c>
      <c r="T55" s="3">
        <v>3265</v>
      </c>
      <c r="U55" s="3">
        <v>65564</v>
      </c>
      <c r="V55" s="3">
        <v>25191</v>
      </c>
      <c r="W55" s="3">
        <v>46698</v>
      </c>
      <c r="X55" s="3">
        <v>39667</v>
      </c>
      <c r="Y55" s="3">
        <v>16092</v>
      </c>
      <c r="Z55" s="3"/>
      <c r="AA55" s="3">
        <v>236053</v>
      </c>
      <c r="AB55" s="13">
        <f t="shared" si="1"/>
        <v>508270</v>
      </c>
      <c r="AC55" s="14">
        <f t="shared" si="2"/>
        <v>-94468</v>
      </c>
      <c r="AD55" s="3">
        <v>12117703</v>
      </c>
      <c r="AE55" s="3">
        <v>347612</v>
      </c>
      <c r="AF55" s="3">
        <v>842263</v>
      </c>
      <c r="AG55" s="3">
        <v>18830</v>
      </c>
      <c r="AH55" s="30">
        <f t="shared" si="3"/>
        <v>13326408</v>
      </c>
      <c r="AI55" s="3">
        <v>43957</v>
      </c>
      <c r="AJ55" s="30">
        <f t="shared" si="4"/>
        <v>13282451</v>
      </c>
    </row>
    <row r="56" spans="1:36" ht="17.850000000000001" customHeight="1" x14ac:dyDescent="0.25">
      <c r="A56" s="5">
        <f t="shared" si="5"/>
        <v>53</v>
      </c>
      <c r="B56" s="5" t="s">
        <v>43</v>
      </c>
      <c r="C56" s="5">
        <v>10004</v>
      </c>
      <c r="D56" s="6" t="s">
        <v>203</v>
      </c>
      <c r="E56" s="6"/>
      <c r="F56" s="5" t="s">
        <v>312</v>
      </c>
      <c r="G56" s="3">
        <v>205491</v>
      </c>
      <c r="H56" s="3">
        <v>9040</v>
      </c>
      <c r="I56" s="3"/>
      <c r="J56" s="3">
        <v>70420</v>
      </c>
      <c r="K56" s="3"/>
      <c r="L56" s="3"/>
      <c r="M56" s="3"/>
      <c r="N56" s="3">
        <v>45736</v>
      </c>
      <c r="O56" s="3">
        <v>3915</v>
      </c>
      <c r="P56" s="3">
        <v>0</v>
      </c>
      <c r="Q56" s="3">
        <v>6429</v>
      </c>
      <c r="R56" s="30">
        <f t="shared" si="6"/>
        <v>341031</v>
      </c>
      <c r="S56" s="3">
        <v>62895</v>
      </c>
      <c r="T56" s="3">
        <v>32010</v>
      </c>
      <c r="U56" s="3">
        <v>952</v>
      </c>
      <c r="V56" s="3">
        <v>34176</v>
      </c>
      <c r="W56" s="3">
        <v>37340</v>
      </c>
      <c r="X56" s="3">
        <v>22232</v>
      </c>
      <c r="Y56" s="3">
        <v>4300</v>
      </c>
      <c r="Z56" s="3">
        <v>3990</v>
      </c>
      <c r="AA56" s="3">
        <v>8711</v>
      </c>
      <c r="AB56" s="13">
        <f t="shared" si="1"/>
        <v>206606</v>
      </c>
      <c r="AC56" s="14">
        <f t="shared" si="2"/>
        <v>134425</v>
      </c>
      <c r="AD56" s="3">
        <v>7055949</v>
      </c>
      <c r="AE56" s="3">
        <v>106363</v>
      </c>
      <c r="AF56" s="3">
        <v>24632</v>
      </c>
      <c r="AG56" s="3"/>
      <c r="AH56" s="30">
        <f t="shared" si="3"/>
        <v>7186944</v>
      </c>
      <c r="AI56" s="3">
        <v>671004</v>
      </c>
      <c r="AJ56" s="30">
        <f t="shared" si="4"/>
        <v>6515940</v>
      </c>
    </row>
    <row r="57" spans="1:36" ht="17.850000000000001" customHeight="1" x14ac:dyDescent="0.25">
      <c r="A57" s="5">
        <f t="shared" si="5"/>
        <v>54</v>
      </c>
      <c r="B57" s="5" t="s">
        <v>43</v>
      </c>
      <c r="C57" s="5">
        <v>9286</v>
      </c>
      <c r="D57" s="6" t="s">
        <v>204</v>
      </c>
      <c r="E57" s="6"/>
      <c r="F57" s="5" t="s">
        <v>51</v>
      </c>
      <c r="G57" s="3">
        <v>106136</v>
      </c>
      <c r="H57" s="3"/>
      <c r="I57" s="3"/>
      <c r="J57" s="3"/>
      <c r="K57" s="3">
        <v>1661</v>
      </c>
      <c r="L57" s="3">
        <v>11000</v>
      </c>
      <c r="M57" s="3"/>
      <c r="N57" s="3">
        <v>122720</v>
      </c>
      <c r="O57" s="3">
        <v>28646</v>
      </c>
      <c r="P57" s="3">
        <v>68057</v>
      </c>
      <c r="Q57" s="3">
        <v>2211</v>
      </c>
      <c r="R57" s="30">
        <f t="shared" si="6"/>
        <v>340431</v>
      </c>
      <c r="S57" s="3">
        <v>51832</v>
      </c>
      <c r="T57" s="3">
        <v>14250</v>
      </c>
      <c r="U57" s="3">
        <v>839</v>
      </c>
      <c r="V57" s="3">
        <v>39105</v>
      </c>
      <c r="W57" s="3">
        <v>128757</v>
      </c>
      <c r="X57" s="3">
        <v>38036</v>
      </c>
      <c r="Y57" s="3">
        <v>20297</v>
      </c>
      <c r="Z57" s="3"/>
      <c r="AA57" s="3"/>
      <c r="AB57" s="13">
        <f t="shared" si="1"/>
        <v>293116</v>
      </c>
      <c r="AC57" s="14">
        <f t="shared" si="2"/>
        <v>47315</v>
      </c>
      <c r="AD57" s="3">
        <v>10375000</v>
      </c>
      <c r="AE57" s="3">
        <v>44817</v>
      </c>
      <c r="AF57" s="3">
        <v>1850183</v>
      </c>
      <c r="AG57" s="3">
        <v>10977</v>
      </c>
      <c r="AH57" s="30">
        <f t="shared" si="3"/>
        <v>12280977</v>
      </c>
      <c r="AI57" s="3">
        <v>14942</v>
      </c>
      <c r="AJ57" s="30">
        <f t="shared" si="4"/>
        <v>12266035</v>
      </c>
    </row>
    <row r="58" spans="1:36" ht="17.850000000000001" customHeight="1" x14ac:dyDescent="0.25">
      <c r="A58" s="5">
        <v>55</v>
      </c>
      <c r="B58" s="5" t="s">
        <v>43</v>
      </c>
      <c r="C58" s="5">
        <v>9337</v>
      </c>
      <c r="D58" s="6" t="s">
        <v>205</v>
      </c>
      <c r="E58" s="6"/>
      <c r="F58" s="5" t="s">
        <v>312</v>
      </c>
      <c r="G58" s="3">
        <v>74112</v>
      </c>
      <c r="H58" s="12"/>
      <c r="I58" s="12">
        <v>6125</v>
      </c>
      <c r="J58" s="12">
        <v>0</v>
      </c>
      <c r="K58" s="12"/>
      <c r="L58" s="12"/>
      <c r="M58" s="12"/>
      <c r="N58" s="12">
        <v>99178</v>
      </c>
      <c r="O58" s="12">
        <v>19679</v>
      </c>
      <c r="P58" s="12">
        <v>2788</v>
      </c>
      <c r="Q58" s="12">
        <v>9590</v>
      </c>
      <c r="R58" s="30">
        <f t="shared" si="6"/>
        <v>211472</v>
      </c>
      <c r="S58" s="12">
        <v>77320</v>
      </c>
      <c r="T58" s="12">
        <v>7258</v>
      </c>
      <c r="U58" s="12">
        <v>3937</v>
      </c>
      <c r="V58" s="12">
        <v>20782</v>
      </c>
      <c r="W58" s="12">
        <v>32159</v>
      </c>
      <c r="X58" s="12">
        <v>32884</v>
      </c>
      <c r="Y58" s="12">
        <v>4612</v>
      </c>
      <c r="Z58" s="12">
        <v>20500</v>
      </c>
      <c r="AA58" s="12">
        <v>40751</v>
      </c>
      <c r="AB58" s="13">
        <f t="shared" si="1"/>
        <v>240203</v>
      </c>
      <c r="AC58" s="14">
        <f t="shared" si="2"/>
        <v>-28731</v>
      </c>
      <c r="AD58" s="12">
        <v>6342624</v>
      </c>
      <c r="AE58" s="12">
        <v>7245</v>
      </c>
      <c r="AF58" s="12">
        <v>381189</v>
      </c>
      <c r="AG58" s="12">
        <v>255</v>
      </c>
      <c r="AH58" s="30">
        <f t="shared" si="3"/>
        <v>6731313</v>
      </c>
      <c r="AI58" s="12">
        <v>13504</v>
      </c>
      <c r="AJ58" s="30">
        <f t="shared" si="4"/>
        <v>6717809</v>
      </c>
    </row>
    <row r="59" spans="1:36" ht="17.850000000000001" customHeight="1" x14ac:dyDescent="0.25">
      <c r="A59" s="5">
        <f t="shared" si="5"/>
        <v>56</v>
      </c>
      <c r="B59" s="5" t="s">
        <v>43</v>
      </c>
      <c r="C59" s="5">
        <v>9352</v>
      </c>
      <c r="D59" s="6" t="s">
        <v>206</v>
      </c>
      <c r="E59" s="6"/>
      <c r="F59" s="5" t="s">
        <v>312</v>
      </c>
      <c r="G59" s="3">
        <v>55459</v>
      </c>
      <c r="H59" s="12">
        <v>82509</v>
      </c>
      <c r="I59" s="12">
        <v>1945</v>
      </c>
      <c r="J59" s="12"/>
      <c r="K59" s="12">
        <v>1000</v>
      </c>
      <c r="L59" s="12">
        <v>0</v>
      </c>
      <c r="M59" s="12"/>
      <c r="N59" s="12">
        <v>27605</v>
      </c>
      <c r="O59" s="12">
        <v>1430</v>
      </c>
      <c r="P59" s="12">
        <v>1700</v>
      </c>
      <c r="Q59" s="12">
        <v>461</v>
      </c>
      <c r="R59" s="30">
        <f t="shared" si="6"/>
        <v>172109</v>
      </c>
      <c r="S59" s="12">
        <v>39001</v>
      </c>
      <c r="T59" s="12">
        <v>3204</v>
      </c>
      <c r="U59" s="12"/>
      <c r="V59" s="12">
        <v>8355</v>
      </c>
      <c r="W59" s="12">
        <v>69646</v>
      </c>
      <c r="X59" s="12">
        <v>17556</v>
      </c>
      <c r="Y59" s="12">
        <v>4307</v>
      </c>
      <c r="Z59" s="12">
        <v>8272</v>
      </c>
      <c r="AA59" s="12">
        <v>1477</v>
      </c>
      <c r="AB59" s="13">
        <f t="shared" si="1"/>
        <v>151818</v>
      </c>
      <c r="AC59" s="14">
        <f t="shared" si="2"/>
        <v>20291</v>
      </c>
      <c r="AD59" s="12">
        <v>1275000</v>
      </c>
      <c r="AE59" s="12">
        <v>123823</v>
      </c>
      <c r="AF59" s="12">
        <v>47263</v>
      </c>
      <c r="AG59" s="12">
        <v>0</v>
      </c>
      <c r="AH59" s="30">
        <f t="shared" si="3"/>
        <v>1446086</v>
      </c>
      <c r="AI59" s="12">
        <v>-2169</v>
      </c>
      <c r="AJ59" s="30">
        <f t="shared" si="4"/>
        <v>1448255</v>
      </c>
    </row>
    <row r="60" spans="1:36" ht="17.850000000000001" customHeight="1" x14ac:dyDescent="0.25">
      <c r="A60" s="5">
        <f t="shared" si="5"/>
        <v>57</v>
      </c>
      <c r="B60" s="5" t="s">
        <v>43</v>
      </c>
      <c r="C60" s="5">
        <v>9332</v>
      </c>
      <c r="D60" s="6" t="s">
        <v>207</v>
      </c>
      <c r="E60" s="6"/>
      <c r="F60" s="5" t="s">
        <v>312</v>
      </c>
      <c r="G60" s="3">
        <v>43321</v>
      </c>
      <c r="H60" s="3"/>
      <c r="I60" s="3">
        <v>3320</v>
      </c>
      <c r="J60" s="3">
        <v>0</v>
      </c>
      <c r="K60" s="3">
        <v>0</v>
      </c>
      <c r="L60" s="3"/>
      <c r="M60" s="3"/>
      <c r="N60" s="3"/>
      <c r="O60" s="3">
        <v>34909</v>
      </c>
      <c r="P60" s="3">
        <v>1563</v>
      </c>
      <c r="Q60" s="3"/>
      <c r="R60" s="30">
        <f t="shared" si="6"/>
        <v>83113</v>
      </c>
      <c r="S60" s="3"/>
      <c r="T60" s="3">
        <v>0</v>
      </c>
      <c r="U60" s="3">
        <v>4241</v>
      </c>
      <c r="V60" s="3">
        <v>7798</v>
      </c>
      <c r="W60" s="3">
        <v>14330</v>
      </c>
      <c r="X60" s="3">
        <v>3261</v>
      </c>
      <c r="Y60" s="3">
        <v>650</v>
      </c>
      <c r="Z60" s="3">
        <v>9475</v>
      </c>
      <c r="AA60" s="3">
        <v>221</v>
      </c>
      <c r="AB60" s="13">
        <f t="shared" si="1"/>
        <v>39976</v>
      </c>
      <c r="AC60" s="14">
        <f t="shared" si="2"/>
        <v>43137</v>
      </c>
      <c r="AD60" s="3">
        <v>336852</v>
      </c>
      <c r="AE60" s="3">
        <v>5474</v>
      </c>
      <c r="AF60" s="3">
        <v>745884</v>
      </c>
      <c r="AG60" s="3">
        <v>3175</v>
      </c>
      <c r="AH60" s="30">
        <f t="shared" si="3"/>
        <v>1091385</v>
      </c>
      <c r="AI60" s="3">
        <v>-281</v>
      </c>
      <c r="AJ60" s="30">
        <f t="shared" si="4"/>
        <v>1091666</v>
      </c>
    </row>
    <row r="61" spans="1:36" ht="17.850000000000001" customHeight="1" x14ac:dyDescent="0.25">
      <c r="A61" s="5">
        <f t="shared" si="5"/>
        <v>58</v>
      </c>
      <c r="B61" s="5" t="s">
        <v>43</v>
      </c>
      <c r="C61" s="5">
        <v>9268</v>
      </c>
      <c r="D61" s="6" t="s">
        <v>208</v>
      </c>
      <c r="E61" s="6"/>
      <c r="F61" s="5" t="s">
        <v>312</v>
      </c>
      <c r="G61" s="3">
        <v>167804</v>
      </c>
      <c r="H61" s="3">
        <v>1770</v>
      </c>
      <c r="I61" s="3"/>
      <c r="J61" s="3"/>
      <c r="K61" s="3"/>
      <c r="L61" s="3"/>
      <c r="M61" s="3"/>
      <c r="N61" s="3">
        <v>7246</v>
      </c>
      <c r="O61" s="3">
        <v>9191</v>
      </c>
      <c r="P61" s="3"/>
      <c r="Q61" s="3">
        <v>-194</v>
      </c>
      <c r="R61" s="30">
        <f t="shared" si="6"/>
        <v>185817</v>
      </c>
      <c r="S61" s="3">
        <v>57564</v>
      </c>
      <c r="T61" s="3"/>
      <c r="U61" s="3"/>
      <c r="V61" s="3">
        <v>16308</v>
      </c>
      <c r="W61" s="3">
        <v>42624</v>
      </c>
      <c r="X61" s="3">
        <v>24015</v>
      </c>
      <c r="Y61" s="3">
        <v>1925</v>
      </c>
      <c r="Z61" s="3">
        <v>16300</v>
      </c>
      <c r="AA61" s="3">
        <v>1770</v>
      </c>
      <c r="AB61" s="13">
        <f t="shared" si="1"/>
        <v>160506</v>
      </c>
      <c r="AC61" s="14">
        <f t="shared" si="2"/>
        <v>25311</v>
      </c>
      <c r="AD61" s="3"/>
      <c r="AE61" s="3">
        <v>2294017</v>
      </c>
      <c r="AF61" s="3">
        <v>260111</v>
      </c>
      <c r="AG61" s="3">
        <v>598</v>
      </c>
      <c r="AH61" s="30">
        <f t="shared" si="3"/>
        <v>2554726</v>
      </c>
      <c r="AI61" s="3">
        <v>1506</v>
      </c>
      <c r="AJ61" s="30">
        <f t="shared" si="4"/>
        <v>2553220</v>
      </c>
    </row>
    <row r="62" spans="1:36" s="40" customFormat="1" ht="15.75" x14ac:dyDescent="0.25">
      <c r="A62" s="36"/>
      <c r="B62" s="36"/>
      <c r="C62" s="37"/>
      <c r="D62" s="38" t="s">
        <v>304</v>
      </c>
      <c r="E62" s="38"/>
      <c r="F62" s="36"/>
      <c r="G62" s="39">
        <f>SUBTOTAL(109,G4:G61)</f>
        <v>9141678.7300000004</v>
      </c>
      <c r="H62" s="39">
        <f t="shared" ref="H62:Q62" si="8">SUBTOTAL(109,H4:H61)</f>
        <v>179805</v>
      </c>
      <c r="I62" s="39">
        <f t="shared" si="8"/>
        <v>547484.46</v>
      </c>
      <c r="J62" s="39">
        <f t="shared" si="8"/>
        <v>1841923</v>
      </c>
      <c r="K62" s="39">
        <f t="shared" si="8"/>
        <v>1324114</v>
      </c>
      <c r="L62" s="39">
        <f t="shared" si="8"/>
        <v>17587</v>
      </c>
      <c r="M62" s="39">
        <f t="shared" si="8"/>
        <v>5554189</v>
      </c>
      <c r="N62" s="39">
        <f t="shared" si="8"/>
        <v>3305234</v>
      </c>
      <c r="O62" s="39">
        <f t="shared" si="8"/>
        <v>1008176</v>
      </c>
      <c r="P62" s="39">
        <f t="shared" si="8"/>
        <v>1600749</v>
      </c>
      <c r="Q62" s="39">
        <f t="shared" si="8"/>
        <v>1927679</v>
      </c>
      <c r="R62" s="44">
        <f>SUBTOTAL(109,R4:R61)</f>
        <v>26448619.190000001</v>
      </c>
      <c r="S62" s="39">
        <f>SUBTOTAL(109,S4:S61)</f>
        <v>4188896</v>
      </c>
      <c r="T62" s="39">
        <f t="shared" ref="T62:AA62" si="9">SUBTOTAL(109,T4:T61)</f>
        <v>734000</v>
      </c>
      <c r="U62" s="39">
        <f t="shared" si="9"/>
        <v>622256</v>
      </c>
      <c r="V62" s="39">
        <f t="shared" si="9"/>
        <v>2305644</v>
      </c>
      <c r="W62" s="39">
        <f t="shared" si="9"/>
        <v>6018534</v>
      </c>
      <c r="X62" s="39">
        <f t="shared" si="9"/>
        <v>2133243</v>
      </c>
      <c r="Y62" s="39">
        <f t="shared" si="9"/>
        <v>513143</v>
      </c>
      <c r="Z62" s="39">
        <f t="shared" si="9"/>
        <v>413974</v>
      </c>
      <c r="AA62" s="39">
        <f t="shared" si="9"/>
        <v>2121782</v>
      </c>
      <c r="AB62" s="50">
        <f>SUBTOTAL(109,AB4:AB61)</f>
        <v>19051472</v>
      </c>
      <c r="AC62" s="50">
        <f>SUBTOTAL(109,AC4:AC61)</f>
        <v>7397147.1899999995</v>
      </c>
      <c r="AD62" s="39">
        <f>SUBTOTAL(109,AD4:AD61)</f>
        <v>280231843</v>
      </c>
      <c r="AE62" s="39">
        <f t="shared" ref="AE62:AG62" si="10">SUBTOTAL(109,AE4:AE61)</f>
        <v>9981964</v>
      </c>
      <c r="AF62" s="39">
        <f t="shared" si="10"/>
        <v>27769104</v>
      </c>
      <c r="AG62" s="39">
        <f t="shared" si="10"/>
        <v>793817</v>
      </c>
      <c r="AH62" s="44">
        <f>SUBTOTAL(109,AH4:AH61)</f>
        <v>318776728</v>
      </c>
      <c r="AI62" s="39">
        <f>SUBTOTAL(109,AI4:AI61)</f>
        <v>11481711</v>
      </c>
      <c r="AJ62" s="44">
        <f>SUBTOTAL(109,AJ4:AJ61)</f>
        <v>307295017</v>
      </c>
    </row>
    <row r="63" spans="1:36" s="40" customFormat="1" ht="15.75" x14ac:dyDescent="0.25">
      <c r="A63" s="41"/>
      <c r="B63" s="41"/>
      <c r="C63" s="42"/>
      <c r="D63" s="38" t="s">
        <v>296</v>
      </c>
      <c r="E63" s="43"/>
      <c r="F63" s="41"/>
      <c r="G63" s="39">
        <v>8909351.7300000004</v>
      </c>
      <c r="H63" s="39">
        <v>117234</v>
      </c>
      <c r="I63" s="39">
        <v>617561.46</v>
      </c>
      <c r="J63" s="45">
        <v>2326154</v>
      </c>
      <c r="K63" s="39">
        <v>700020</v>
      </c>
      <c r="L63" s="39">
        <v>149166</v>
      </c>
      <c r="M63" s="39">
        <v>5510371</v>
      </c>
      <c r="N63" s="39">
        <v>3235567</v>
      </c>
      <c r="O63" s="39">
        <v>778682</v>
      </c>
      <c r="P63" s="39">
        <v>720893</v>
      </c>
      <c r="Q63" s="39">
        <v>2084283</v>
      </c>
      <c r="R63" s="44">
        <v>25149283.190000001</v>
      </c>
      <c r="S63" s="46">
        <v>4422861</v>
      </c>
      <c r="T63" s="39">
        <v>693282</v>
      </c>
      <c r="U63" s="39">
        <v>843393</v>
      </c>
      <c r="V63" s="39">
        <v>2126469</v>
      </c>
      <c r="W63" s="39">
        <v>5119033</v>
      </c>
      <c r="X63" s="39">
        <v>1971193</v>
      </c>
      <c r="Y63" s="39">
        <v>565713</v>
      </c>
      <c r="Z63" s="39">
        <v>419096</v>
      </c>
      <c r="AA63" s="39">
        <v>992936</v>
      </c>
      <c r="AB63" s="50">
        <v>17153976</v>
      </c>
      <c r="AC63" s="50">
        <v>7995307.1899999995</v>
      </c>
      <c r="AD63" s="39">
        <v>268918264</v>
      </c>
      <c r="AE63" s="39">
        <v>21771080</v>
      </c>
      <c r="AF63" s="39">
        <v>31857222</v>
      </c>
      <c r="AG63" s="39">
        <v>854051</v>
      </c>
      <c r="AH63" s="44">
        <v>323400617</v>
      </c>
      <c r="AI63" s="39">
        <v>13235161</v>
      </c>
      <c r="AJ63" s="44">
        <v>310165456</v>
      </c>
    </row>
    <row r="64" spans="1:36" s="40" customFormat="1" ht="15.75" x14ac:dyDescent="0.25">
      <c r="A64" s="41"/>
      <c r="B64" s="41"/>
      <c r="C64" s="42"/>
      <c r="D64" s="38" t="s">
        <v>302</v>
      </c>
      <c r="E64" s="43"/>
      <c r="F64" s="41"/>
      <c r="G64" s="47">
        <f>G62/G63</f>
        <v>1.0260767569898153</v>
      </c>
      <c r="H64" s="47">
        <f t="shared" ref="H64:AJ64" si="11">H62/H63</f>
        <v>1.5337274169609498</v>
      </c>
      <c r="I64" s="47">
        <f t="shared" si="11"/>
        <v>0.88652627383839655</v>
      </c>
      <c r="J64" s="47">
        <f t="shared" si="11"/>
        <v>0.79183192514339118</v>
      </c>
      <c r="K64" s="47">
        <f t="shared" si="11"/>
        <v>1.891537384646153</v>
      </c>
      <c r="L64" s="47">
        <f t="shared" si="11"/>
        <v>0.11790220291487337</v>
      </c>
      <c r="M64" s="47">
        <f t="shared" si="11"/>
        <v>1.0079519146714442</v>
      </c>
      <c r="N64" s="47">
        <f t="shared" si="11"/>
        <v>1.0215316202693376</v>
      </c>
      <c r="O64" s="47">
        <f t="shared" si="11"/>
        <v>1.2947210799787332</v>
      </c>
      <c r="P64" s="47">
        <f t="shared" si="11"/>
        <v>2.2205084527107353</v>
      </c>
      <c r="Q64" s="47">
        <f t="shared" si="11"/>
        <v>0.924864329843884</v>
      </c>
      <c r="R64" s="48">
        <f t="shared" si="11"/>
        <v>1.0516649317669877</v>
      </c>
      <c r="S64" s="47">
        <f t="shared" si="11"/>
        <v>0.94710098282537025</v>
      </c>
      <c r="T64" s="47">
        <f t="shared" si="11"/>
        <v>1.058732233059563</v>
      </c>
      <c r="U64" s="47">
        <f t="shared" si="11"/>
        <v>0.73780076429375152</v>
      </c>
      <c r="V64" s="47">
        <f t="shared" si="11"/>
        <v>1.0842593990319163</v>
      </c>
      <c r="W64" s="47">
        <f t="shared" si="11"/>
        <v>1.1757169762335973</v>
      </c>
      <c r="X64" s="47">
        <f t="shared" si="11"/>
        <v>1.0822090987539019</v>
      </c>
      <c r="Y64" s="47">
        <f t="shared" si="11"/>
        <v>0.9070730211255531</v>
      </c>
      <c r="Z64" s="47">
        <f t="shared" si="11"/>
        <v>0.98777845648729645</v>
      </c>
      <c r="AA64" s="47">
        <f t="shared" si="11"/>
        <v>2.136876898410371</v>
      </c>
      <c r="AB64" s="51">
        <f t="shared" si="11"/>
        <v>1.1106155214394611</v>
      </c>
      <c r="AC64" s="51">
        <f t="shared" si="11"/>
        <v>0.9251861140810026</v>
      </c>
      <c r="AD64" s="47">
        <f t="shared" si="11"/>
        <v>1.0420706977343868</v>
      </c>
      <c r="AE64" s="47">
        <f t="shared" si="11"/>
        <v>0.45849650086261223</v>
      </c>
      <c r="AF64" s="47">
        <f t="shared" si="11"/>
        <v>0.8716737448105174</v>
      </c>
      <c r="AG64" s="47">
        <f t="shared" si="11"/>
        <v>0.92947259589883979</v>
      </c>
      <c r="AH64" s="48">
        <f t="shared" si="11"/>
        <v>0.98570228763663736</v>
      </c>
      <c r="AI64" s="47">
        <f t="shared" si="11"/>
        <v>0.86751577861425333</v>
      </c>
      <c r="AJ64" s="48">
        <f t="shared" si="11"/>
        <v>0.99074545877217224</v>
      </c>
    </row>
    <row r="68" spans="1:6" x14ac:dyDescent="0.25">
      <c r="A68" s="21" t="s">
        <v>79</v>
      </c>
      <c r="B68" s="22"/>
      <c r="F68">
        <f>COUNTIF(F4:F64,"Y")</f>
        <v>37</v>
      </c>
    </row>
    <row r="69" spans="1:6" x14ac:dyDescent="0.25">
      <c r="A69" s="23" t="s">
        <v>80</v>
      </c>
      <c r="B69" s="24">
        <f>COUNT(tblNorthern[[#All],[Ref]])</f>
        <v>58</v>
      </c>
    </row>
    <row r="70" spans="1:6" x14ac:dyDescent="0.25">
      <c r="A70" s="25" t="s">
        <v>81</v>
      </c>
      <c r="B70" s="26">
        <f>COUNTIF(tblNorthern[[#All],[2024 Statistics Returned (Y/N)]],"Y")</f>
        <v>37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A7B4-6797-4BAB-B726-EDE2EDBBA1AB}">
  <sheetPr>
    <tabColor rgb="FFFF0000"/>
  </sheetPr>
  <dimension ref="A1:AJ24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22" sqref="E22"/>
    </sheetView>
  </sheetViews>
  <sheetFormatPr defaultColWidth="15.5703125" defaultRowHeight="15" x14ac:dyDescent="0.25"/>
  <cols>
    <col min="1" max="1" width="12.42578125" customWidth="1"/>
    <col min="2" max="2" width="13.5703125" customWidth="1"/>
    <col min="3" max="3" width="12.42578125" customWidth="1"/>
    <col min="4" max="4" width="54.42578125" bestFit="1" customWidth="1"/>
    <col min="5" max="5" width="17" bestFit="1" customWidth="1"/>
  </cols>
  <sheetData>
    <row r="1" spans="1:36" s="28" customFormat="1" ht="23.25" x14ac:dyDescent="0.35">
      <c r="A1" s="4" t="s">
        <v>309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/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5">
        <v>1</v>
      </c>
      <c r="B4" s="5" t="s">
        <v>44</v>
      </c>
      <c r="C4" s="5">
        <v>19705</v>
      </c>
      <c r="D4" s="6" t="s">
        <v>209</v>
      </c>
      <c r="E4" s="6"/>
      <c r="F4" s="12" t="s">
        <v>312</v>
      </c>
      <c r="G4" s="12">
        <v>199534</v>
      </c>
      <c r="H4" s="12"/>
      <c r="I4" s="12"/>
      <c r="J4" s="12"/>
      <c r="K4" s="12"/>
      <c r="L4" s="12"/>
      <c r="M4" s="12"/>
      <c r="N4" s="12"/>
      <c r="O4" s="12">
        <v>2688</v>
      </c>
      <c r="P4" s="12"/>
      <c r="Q4" s="12">
        <v>4000</v>
      </c>
      <c r="R4" s="32">
        <f>SUM(G4:Q4)</f>
        <v>206222</v>
      </c>
      <c r="S4" s="12">
        <v>70297</v>
      </c>
      <c r="T4" s="12">
        <v>26000</v>
      </c>
      <c r="U4" s="12">
        <v>51207</v>
      </c>
      <c r="V4" s="12">
        <v>10951</v>
      </c>
      <c r="W4" s="12">
        <v>12884</v>
      </c>
      <c r="X4" s="12">
        <v>17948</v>
      </c>
      <c r="Y4" s="12"/>
      <c r="Z4" s="12"/>
      <c r="AA4" s="12">
        <v>64350</v>
      </c>
      <c r="AB4" s="13">
        <f>SUM(S4:AA4)</f>
        <v>253637</v>
      </c>
      <c r="AC4" s="14">
        <f t="shared" ref="AC4:AC17" si="0">R4-AB4</f>
        <v>-47415</v>
      </c>
      <c r="AD4" s="12"/>
      <c r="AE4" s="12">
        <v>1698</v>
      </c>
      <c r="AF4" s="12">
        <v>127846</v>
      </c>
      <c r="AG4" s="12"/>
      <c r="AH4" s="32">
        <f>SUM(AD4:AG4)</f>
        <v>129544</v>
      </c>
      <c r="AI4" s="12">
        <v>610</v>
      </c>
      <c r="AJ4" s="32">
        <f>+AH4-AI4</f>
        <v>128934</v>
      </c>
    </row>
    <row r="5" spans="1:36" s="116" customFormat="1" ht="17.850000000000001" customHeight="1" x14ac:dyDescent="0.25">
      <c r="A5" s="109">
        <f t="shared" ref="A5:A17" si="1">A4+1</f>
        <v>2</v>
      </c>
      <c r="B5" s="109" t="s">
        <v>44</v>
      </c>
      <c r="C5" s="109">
        <v>19621</v>
      </c>
      <c r="D5" s="120" t="s">
        <v>210</v>
      </c>
      <c r="E5" s="120" t="s">
        <v>321</v>
      </c>
      <c r="F5" s="111" t="s">
        <v>51</v>
      </c>
      <c r="G5" s="111">
        <v>31025</v>
      </c>
      <c r="R5" s="112">
        <f>SUM(G5:Q5)</f>
        <v>31025</v>
      </c>
      <c r="S5" s="111">
        <v>11825</v>
      </c>
      <c r="X5" s="111">
        <v>7560</v>
      </c>
      <c r="Y5" s="116">
        <v>10000</v>
      </c>
      <c r="AB5" s="113">
        <f>SUM(S5:AA5)</f>
        <v>29385</v>
      </c>
      <c r="AC5" s="114">
        <f t="shared" si="0"/>
        <v>1640</v>
      </c>
      <c r="AF5" s="111">
        <v>57512</v>
      </c>
      <c r="AH5" s="112">
        <f>SUM(AD5:AG5)</f>
        <v>57512</v>
      </c>
      <c r="AJ5" s="112">
        <f>+AH5-AI5</f>
        <v>57512</v>
      </c>
    </row>
    <row r="6" spans="1:36" ht="17.850000000000001" customHeight="1" x14ac:dyDescent="0.25">
      <c r="A6" s="5">
        <f t="shared" si="1"/>
        <v>3</v>
      </c>
      <c r="B6" s="5" t="s">
        <v>44</v>
      </c>
      <c r="C6" s="5">
        <v>9298</v>
      </c>
      <c r="D6" s="6" t="s">
        <v>211</v>
      </c>
      <c r="E6" s="6"/>
      <c r="F6" s="12" t="s">
        <v>312</v>
      </c>
      <c r="G6" s="12">
        <v>46799</v>
      </c>
      <c r="H6" s="12">
        <v>0</v>
      </c>
      <c r="I6" s="12">
        <v>147964</v>
      </c>
      <c r="J6" s="12"/>
      <c r="K6" s="12">
        <v>37351</v>
      </c>
      <c r="L6" s="12">
        <v>0</v>
      </c>
      <c r="M6" s="12"/>
      <c r="N6" s="12">
        <v>23420</v>
      </c>
      <c r="O6" s="12">
        <v>3741</v>
      </c>
      <c r="P6" s="12">
        <v>1565</v>
      </c>
      <c r="Q6" s="12">
        <v>0</v>
      </c>
      <c r="R6" s="32">
        <f t="shared" ref="R6:R16" si="2">SUM(G6:Q6)</f>
        <v>260840</v>
      </c>
      <c r="S6" s="12">
        <v>22019</v>
      </c>
      <c r="T6" s="12"/>
      <c r="U6" s="12"/>
      <c r="V6" s="12"/>
      <c r="W6" s="12">
        <v>224222</v>
      </c>
      <c r="X6" s="12">
        <v>30939</v>
      </c>
      <c r="Y6" s="12">
        <v>37034</v>
      </c>
      <c r="Z6" s="12">
        <v>0</v>
      </c>
      <c r="AA6" s="12">
        <v>0</v>
      </c>
      <c r="AB6" s="13">
        <f t="shared" ref="AB6:AB17" si="3">SUM(S6:AA6)</f>
        <v>314214</v>
      </c>
      <c r="AC6" s="14">
        <f t="shared" si="0"/>
        <v>-53374</v>
      </c>
      <c r="AD6" s="12">
        <v>4387188</v>
      </c>
      <c r="AE6" s="12"/>
      <c r="AF6" s="12">
        <v>103253</v>
      </c>
      <c r="AG6" s="12">
        <v>0</v>
      </c>
      <c r="AH6" s="32">
        <f t="shared" ref="AH6:AH17" si="4">SUM(AD6:AG6)</f>
        <v>4490441</v>
      </c>
      <c r="AI6" s="12">
        <v>0</v>
      </c>
      <c r="AJ6" s="32">
        <f t="shared" ref="AJ6:AJ17" si="5">+AH6-AI6</f>
        <v>4490441</v>
      </c>
    </row>
    <row r="7" spans="1:36" ht="17.850000000000001" customHeight="1" x14ac:dyDescent="0.25">
      <c r="A7" s="5">
        <f t="shared" si="1"/>
        <v>4</v>
      </c>
      <c r="B7" s="5" t="s">
        <v>44</v>
      </c>
      <c r="C7" s="5">
        <v>9797</v>
      </c>
      <c r="D7" s="6" t="s">
        <v>212</v>
      </c>
      <c r="E7" s="6"/>
      <c r="F7" s="12" t="s">
        <v>51</v>
      </c>
      <c r="G7" s="12">
        <v>76496</v>
      </c>
      <c r="H7" s="12">
        <v>0</v>
      </c>
      <c r="I7" s="12">
        <v>0</v>
      </c>
      <c r="J7" s="12">
        <v>0</v>
      </c>
      <c r="K7" s="12">
        <v>19449</v>
      </c>
      <c r="L7" s="12">
        <v>0</v>
      </c>
      <c r="M7" s="12"/>
      <c r="N7" s="12"/>
      <c r="O7" s="12"/>
      <c r="P7" s="12">
        <v>9962</v>
      </c>
      <c r="Q7" s="12">
        <v>24485</v>
      </c>
      <c r="R7" s="32">
        <f t="shared" si="2"/>
        <v>130392</v>
      </c>
      <c r="S7" s="12">
        <v>35047</v>
      </c>
      <c r="T7" s="12">
        <v>37238</v>
      </c>
      <c r="U7" s="12"/>
      <c r="V7" s="12"/>
      <c r="W7" s="12">
        <v>26295</v>
      </c>
      <c r="X7" s="12">
        <v>14258</v>
      </c>
      <c r="Y7" s="12"/>
      <c r="Z7" s="12">
        <v>0</v>
      </c>
      <c r="AA7" s="12">
        <v>8299</v>
      </c>
      <c r="AB7" s="13">
        <f t="shared" si="3"/>
        <v>121137</v>
      </c>
      <c r="AC7" s="14">
        <f t="shared" si="0"/>
        <v>9255</v>
      </c>
      <c r="AD7" s="12">
        <v>3300000</v>
      </c>
      <c r="AE7" s="12"/>
      <c r="AF7" s="12">
        <v>271777</v>
      </c>
      <c r="AG7" s="12">
        <v>0</v>
      </c>
      <c r="AH7" s="32">
        <f t="shared" si="4"/>
        <v>3571777</v>
      </c>
      <c r="AI7" s="12"/>
      <c r="AJ7" s="32">
        <f t="shared" si="5"/>
        <v>3571777</v>
      </c>
    </row>
    <row r="8" spans="1:36" ht="17.850000000000001" customHeight="1" x14ac:dyDescent="0.25">
      <c r="A8" s="5">
        <f t="shared" si="1"/>
        <v>5</v>
      </c>
      <c r="B8" s="5" t="s">
        <v>44</v>
      </c>
      <c r="C8" s="5">
        <v>9301</v>
      </c>
      <c r="D8" s="6" t="s">
        <v>213</v>
      </c>
      <c r="E8" s="6"/>
      <c r="F8" s="12" t="s">
        <v>51</v>
      </c>
      <c r="G8" s="12">
        <v>99903</v>
      </c>
      <c r="H8" s="12">
        <v>9310</v>
      </c>
      <c r="I8" s="12"/>
      <c r="J8" s="12">
        <v>0</v>
      </c>
      <c r="K8" s="12">
        <v>0</v>
      </c>
      <c r="L8" s="12">
        <v>0</v>
      </c>
      <c r="M8" s="12"/>
      <c r="N8" s="12"/>
      <c r="O8" s="12">
        <v>6302</v>
      </c>
      <c r="P8" s="12">
        <v>2096</v>
      </c>
      <c r="Q8" s="12"/>
      <c r="R8" s="32">
        <f t="shared" si="2"/>
        <v>117611</v>
      </c>
      <c r="S8" s="12">
        <v>21247</v>
      </c>
      <c r="T8" s="12"/>
      <c r="U8" s="12">
        <v>5085</v>
      </c>
      <c r="V8" s="12"/>
      <c r="W8" s="12">
        <v>33896</v>
      </c>
      <c r="X8" s="12">
        <v>18738</v>
      </c>
      <c r="Y8" s="12"/>
      <c r="Z8" s="12">
        <v>0</v>
      </c>
      <c r="AA8" s="12">
        <v>22191</v>
      </c>
      <c r="AB8" s="13">
        <f t="shared" si="3"/>
        <v>101157</v>
      </c>
      <c r="AC8" s="14">
        <f t="shared" si="0"/>
        <v>16454</v>
      </c>
      <c r="AD8" s="12">
        <v>2853700</v>
      </c>
      <c r="AE8" s="12">
        <v>150427</v>
      </c>
      <c r="AF8" s="12">
        <v>205556</v>
      </c>
      <c r="AG8" s="12">
        <v>61474</v>
      </c>
      <c r="AH8" s="32">
        <f t="shared" si="4"/>
        <v>3271157</v>
      </c>
      <c r="AI8" s="12"/>
      <c r="AJ8" s="32">
        <f t="shared" si="5"/>
        <v>3271157</v>
      </c>
    </row>
    <row r="9" spans="1:36" ht="17.850000000000001" customHeight="1" x14ac:dyDescent="0.25">
      <c r="A9" s="5">
        <f t="shared" si="1"/>
        <v>6</v>
      </c>
      <c r="B9" s="5" t="s">
        <v>44</v>
      </c>
      <c r="C9" s="5">
        <v>9334</v>
      </c>
      <c r="D9" s="6" t="s">
        <v>214</v>
      </c>
      <c r="E9" s="6"/>
      <c r="F9" s="12" t="s">
        <v>51</v>
      </c>
      <c r="G9" s="12">
        <v>56135</v>
      </c>
      <c r="H9" s="12">
        <v>0</v>
      </c>
      <c r="I9" s="12"/>
      <c r="J9" s="12">
        <v>0</v>
      </c>
      <c r="K9" s="12">
        <v>2000</v>
      </c>
      <c r="L9" s="12">
        <v>0</v>
      </c>
      <c r="M9" s="12"/>
      <c r="N9" s="12"/>
      <c r="O9" s="12">
        <v>0</v>
      </c>
      <c r="P9" s="12">
        <v>0</v>
      </c>
      <c r="Q9" s="12">
        <v>0</v>
      </c>
      <c r="R9" s="32">
        <f t="shared" si="2"/>
        <v>58135</v>
      </c>
      <c r="S9" s="12">
        <v>46874</v>
      </c>
      <c r="T9" s="12">
        <v>3923</v>
      </c>
      <c r="U9" s="12">
        <v>441</v>
      </c>
      <c r="V9" s="12"/>
      <c r="W9" s="12"/>
      <c r="X9" s="12">
        <v>7473</v>
      </c>
      <c r="Y9" s="12"/>
      <c r="Z9" s="12">
        <v>0</v>
      </c>
      <c r="AA9" s="12"/>
      <c r="AB9" s="13">
        <f t="shared" si="3"/>
        <v>58711</v>
      </c>
      <c r="AC9" s="14">
        <f t="shared" si="0"/>
        <v>-576</v>
      </c>
      <c r="AD9" s="12">
        <v>1646000</v>
      </c>
      <c r="AE9" s="12">
        <v>0</v>
      </c>
      <c r="AF9" s="12">
        <v>0</v>
      </c>
      <c r="AG9" s="12">
        <v>0</v>
      </c>
      <c r="AH9" s="32">
        <f t="shared" si="4"/>
        <v>1646000</v>
      </c>
      <c r="AI9" s="12">
        <v>0</v>
      </c>
      <c r="AJ9" s="32">
        <f t="shared" si="5"/>
        <v>1646000</v>
      </c>
    </row>
    <row r="10" spans="1:36" ht="17.850000000000001" customHeight="1" x14ac:dyDescent="0.25">
      <c r="A10" s="5">
        <f t="shared" si="1"/>
        <v>7</v>
      </c>
      <c r="B10" s="5" t="s">
        <v>44</v>
      </c>
      <c r="C10" s="5">
        <v>9556</v>
      </c>
      <c r="D10" s="6" t="s">
        <v>215</v>
      </c>
      <c r="E10" s="6"/>
      <c r="F10" s="12" t="s">
        <v>312</v>
      </c>
      <c r="G10" s="3">
        <v>233196</v>
      </c>
      <c r="H10" s="12">
        <v>0</v>
      </c>
      <c r="I10" s="12">
        <v>9360</v>
      </c>
      <c r="J10" s="12"/>
      <c r="K10" s="12">
        <v>3048</v>
      </c>
      <c r="L10" s="12">
        <v>49980</v>
      </c>
      <c r="M10" s="12"/>
      <c r="N10" s="12">
        <v>29326</v>
      </c>
      <c r="O10" s="12">
        <v>64219</v>
      </c>
      <c r="P10" s="12"/>
      <c r="Q10" s="12"/>
      <c r="R10" s="32">
        <f t="shared" si="2"/>
        <v>389129</v>
      </c>
      <c r="S10" s="12">
        <v>86608</v>
      </c>
      <c r="T10" s="12">
        <v>18536</v>
      </c>
      <c r="U10" s="12">
        <v>7206</v>
      </c>
      <c r="V10" s="12">
        <v>316</v>
      </c>
      <c r="W10" s="12">
        <v>79240</v>
      </c>
      <c r="X10" s="12">
        <v>58688</v>
      </c>
      <c r="Y10" s="12">
        <v>30078</v>
      </c>
      <c r="Z10" s="12"/>
      <c r="AA10" s="12">
        <v>18511</v>
      </c>
      <c r="AB10" s="13">
        <f t="shared" si="3"/>
        <v>299183</v>
      </c>
      <c r="AC10" s="14">
        <f t="shared" si="0"/>
        <v>89946</v>
      </c>
      <c r="AD10" s="12">
        <v>11465504</v>
      </c>
      <c r="AE10" s="12">
        <v>259708</v>
      </c>
      <c r="AF10" s="12">
        <v>1717437</v>
      </c>
      <c r="AG10" s="12">
        <v>68179</v>
      </c>
      <c r="AH10" s="32">
        <f t="shared" si="4"/>
        <v>13510828</v>
      </c>
      <c r="AI10" s="12">
        <v>767600</v>
      </c>
      <c r="AJ10" s="32">
        <f t="shared" si="5"/>
        <v>12743228</v>
      </c>
    </row>
    <row r="11" spans="1:36" ht="17.850000000000001" customHeight="1" x14ac:dyDescent="0.25">
      <c r="A11" s="5">
        <f t="shared" si="1"/>
        <v>8</v>
      </c>
      <c r="B11" s="5" t="s">
        <v>44</v>
      </c>
      <c r="C11" s="5">
        <v>9969</v>
      </c>
      <c r="D11" s="6" t="s">
        <v>216</v>
      </c>
      <c r="E11" s="6"/>
      <c r="F11" s="12" t="s">
        <v>312</v>
      </c>
      <c r="G11" s="3">
        <v>142156</v>
      </c>
      <c r="H11" s="12"/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/>
      <c r="R11" s="32">
        <f t="shared" si="2"/>
        <v>142156</v>
      </c>
      <c r="S11" s="12"/>
      <c r="T11" s="12"/>
      <c r="U11" s="12"/>
      <c r="V11" s="12"/>
      <c r="W11" s="12"/>
      <c r="X11" s="12">
        <v>27199</v>
      </c>
      <c r="Y11" s="12">
        <v>13521</v>
      </c>
      <c r="Z11" s="12"/>
      <c r="AA11" s="12">
        <v>0</v>
      </c>
      <c r="AB11" s="13">
        <f t="shared" si="3"/>
        <v>40720</v>
      </c>
      <c r="AC11" s="14">
        <f t="shared" si="0"/>
        <v>101436</v>
      </c>
      <c r="AD11" s="12"/>
      <c r="AE11" s="12">
        <v>2620</v>
      </c>
      <c r="AF11" s="12">
        <v>3901837</v>
      </c>
      <c r="AG11" s="12">
        <v>0</v>
      </c>
      <c r="AH11" s="32">
        <f t="shared" si="4"/>
        <v>3904457</v>
      </c>
      <c r="AI11" s="12">
        <v>-882.73</v>
      </c>
      <c r="AJ11" s="32">
        <f t="shared" si="5"/>
        <v>3905339.73</v>
      </c>
    </row>
    <row r="12" spans="1:36" ht="17.850000000000001" customHeight="1" x14ac:dyDescent="0.25">
      <c r="A12" s="5">
        <f t="shared" si="1"/>
        <v>9</v>
      </c>
      <c r="B12" s="5" t="s">
        <v>44</v>
      </c>
      <c r="C12" s="5">
        <v>19560</v>
      </c>
      <c r="D12" s="6" t="s">
        <v>217</v>
      </c>
      <c r="E12" s="6"/>
      <c r="F12" s="12" t="s">
        <v>51</v>
      </c>
      <c r="G12" s="12">
        <v>69310</v>
      </c>
      <c r="H12" s="12"/>
      <c r="I12" s="12"/>
      <c r="J12" s="12"/>
      <c r="K12" s="12">
        <v>52200</v>
      </c>
      <c r="L12" s="12"/>
      <c r="M12" s="12"/>
      <c r="N12" s="12"/>
      <c r="O12" s="12"/>
      <c r="P12" s="12"/>
      <c r="Q12" s="12"/>
      <c r="R12" s="32">
        <f t="shared" si="2"/>
        <v>121510</v>
      </c>
      <c r="S12" s="12">
        <v>12800</v>
      </c>
      <c r="T12" s="12"/>
      <c r="U12" s="12">
        <v>7200</v>
      </c>
      <c r="V12" s="12"/>
      <c r="W12" s="12"/>
      <c r="X12" s="12">
        <v>2500</v>
      </c>
      <c r="Y12" s="12"/>
      <c r="Z12" s="12"/>
      <c r="AA12" s="12"/>
      <c r="AB12" s="13">
        <f>SUM(S12:AA12)</f>
        <v>22500</v>
      </c>
      <c r="AC12" s="14">
        <f t="shared" si="0"/>
        <v>99010</v>
      </c>
      <c r="AD12" s="12"/>
      <c r="AE12" s="12"/>
      <c r="AF12" s="12"/>
      <c r="AG12" s="12"/>
      <c r="AH12" s="32">
        <f>SUM(AD12:AG12)</f>
        <v>0</v>
      </c>
      <c r="AI12" s="12"/>
      <c r="AJ12" s="32">
        <f>+AH12-AI12</f>
        <v>0</v>
      </c>
    </row>
    <row r="13" spans="1:36" ht="17.850000000000001" customHeight="1" x14ac:dyDescent="0.25">
      <c r="A13" s="5">
        <f t="shared" si="1"/>
        <v>10</v>
      </c>
      <c r="B13" s="5" t="s">
        <v>44</v>
      </c>
      <c r="C13" s="5">
        <v>9345</v>
      </c>
      <c r="D13" s="6" t="s">
        <v>218</v>
      </c>
      <c r="E13" s="6"/>
      <c r="F13" s="12" t="s">
        <v>51</v>
      </c>
      <c r="G13" s="3">
        <v>164046</v>
      </c>
      <c r="H13" s="12">
        <v>0</v>
      </c>
      <c r="I13" s="12">
        <v>10500</v>
      </c>
      <c r="J13" s="12">
        <v>0</v>
      </c>
      <c r="K13" s="12">
        <v>7615</v>
      </c>
      <c r="L13" s="12">
        <v>0</v>
      </c>
      <c r="M13" s="12"/>
      <c r="N13" s="12">
        <v>30662</v>
      </c>
      <c r="O13" s="12">
        <v>4736</v>
      </c>
      <c r="P13" s="12">
        <v>5420</v>
      </c>
      <c r="Q13" s="12">
        <v>138</v>
      </c>
      <c r="R13" s="32">
        <f t="shared" si="2"/>
        <v>223117</v>
      </c>
      <c r="S13" s="12">
        <v>78250</v>
      </c>
      <c r="T13" s="12">
        <v>0</v>
      </c>
      <c r="U13" s="12">
        <v>22681</v>
      </c>
      <c r="V13" s="12">
        <v>1500</v>
      </c>
      <c r="W13" s="12">
        <v>469671</v>
      </c>
      <c r="X13" s="12">
        <v>11326</v>
      </c>
      <c r="Y13" s="12">
        <v>0</v>
      </c>
      <c r="Z13" s="12">
        <v>0</v>
      </c>
      <c r="AA13" s="12">
        <v>43083</v>
      </c>
      <c r="AB13" s="13">
        <f t="shared" si="3"/>
        <v>626511</v>
      </c>
      <c r="AC13" s="14">
        <f t="shared" si="0"/>
        <v>-403394</v>
      </c>
      <c r="AD13" s="12">
        <v>1882702</v>
      </c>
      <c r="AE13" s="12">
        <v>56408</v>
      </c>
      <c r="AF13" s="12">
        <v>168352</v>
      </c>
      <c r="AG13" s="12">
        <v>1713</v>
      </c>
      <c r="AH13" s="32">
        <f t="shared" si="4"/>
        <v>2109175</v>
      </c>
      <c r="AI13" s="12">
        <v>2831</v>
      </c>
      <c r="AJ13" s="32">
        <f t="shared" si="5"/>
        <v>2106344</v>
      </c>
    </row>
    <row r="14" spans="1:36" ht="17.850000000000001" customHeight="1" x14ac:dyDescent="0.25">
      <c r="A14" s="5">
        <f t="shared" si="1"/>
        <v>11</v>
      </c>
      <c r="B14" s="5" t="s">
        <v>44</v>
      </c>
      <c r="C14" s="5">
        <v>9322</v>
      </c>
      <c r="D14" s="6" t="s">
        <v>219</v>
      </c>
      <c r="E14" s="6"/>
      <c r="F14" s="12" t="s">
        <v>51</v>
      </c>
      <c r="G14" s="3">
        <v>62289</v>
      </c>
      <c r="H14" s="12">
        <v>0</v>
      </c>
      <c r="I14" s="12">
        <v>49870</v>
      </c>
      <c r="J14" s="12"/>
      <c r="K14" s="12"/>
      <c r="L14" s="12">
        <v>0</v>
      </c>
      <c r="M14" s="12"/>
      <c r="N14" s="12">
        <v>9020</v>
      </c>
      <c r="O14" s="12">
        <v>9944</v>
      </c>
      <c r="P14" s="12">
        <v>1970</v>
      </c>
      <c r="Q14" s="12"/>
      <c r="R14" s="32">
        <f t="shared" si="2"/>
        <v>133093</v>
      </c>
      <c r="S14" s="12">
        <v>33982</v>
      </c>
      <c r="T14" s="12">
        <v>38648</v>
      </c>
      <c r="U14" s="12">
        <v>5041</v>
      </c>
      <c r="V14" s="12"/>
      <c r="W14" s="12">
        <v>11957</v>
      </c>
      <c r="X14" s="12">
        <v>3289</v>
      </c>
      <c r="Y14" s="12">
        <v>36313</v>
      </c>
      <c r="Z14" s="12"/>
      <c r="AA14" s="12">
        <v>3484</v>
      </c>
      <c r="AB14" s="13">
        <f t="shared" si="3"/>
        <v>132714</v>
      </c>
      <c r="AC14" s="14">
        <f t="shared" si="0"/>
        <v>379</v>
      </c>
      <c r="AD14" s="12">
        <v>6500000</v>
      </c>
      <c r="AE14" s="12">
        <v>2000000</v>
      </c>
      <c r="AF14" s="12">
        <v>276312</v>
      </c>
      <c r="AG14" s="12">
        <v>0</v>
      </c>
      <c r="AH14" s="32">
        <f t="shared" si="4"/>
        <v>8776312</v>
      </c>
      <c r="AI14" s="12">
        <v>21204</v>
      </c>
      <c r="AJ14" s="32">
        <f t="shared" si="5"/>
        <v>8755108</v>
      </c>
    </row>
    <row r="15" spans="1:36" ht="17.850000000000001" customHeight="1" x14ac:dyDescent="0.25">
      <c r="A15" s="5">
        <f t="shared" si="1"/>
        <v>12</v>
      </c>
      <c r="B15" s="5" t="s">
        <v>44</v>
      </c>
      <c r="C15" s="5">
        <v>9336</v>
      </c>
      <c r="D15" s="6" t="s">
        <v>220</v>
      </c>
      <c r="E15" s="6"/>
      <c r="F15" s="3" t="s">
        <v>312</v>
      </c>
      <c r="G15" s="3">
        <v>246774</v>
      </c>
      <c r="H15" s="3"/>
      <c r="I15" s="3"/>
      <c r="J15" s="3">
        <v>0</v>
      </c>
      <c r="K15" s="3">
        <v>15502</v>
      </c>
      <c r="L15" s="3"/>
      <c r="M15" s="3"/>
      <c r="N15" s="3">
        <v>33355</v>
      </c>
      <c r="O15" s="3">
        <v>10028</v>
      </c>
      <c r="P15" s="3">
        <f>20355+8957</f>
        <v>29312</v>
      </c>
      <c r="Q15" s="3">
        <v>2755</v>
      </c>
      <c r="R15" s="105">
        <f t="shared" si="2"/>
        <v>337726</v>
      </c>
      <c r="S15" s="3">
        <v>77995</v>
      </c>
      <c r="T15" s="3"/>
      <c r="U15" s="3">
        <v>108232</v>
      </c>
      <c r="V15" s="3">
        <v>1820</v>
      </c>
      <c r="W15" s="3">
        <v>78401</v>
      </c>
      <c r="X15" s="3">
        <v>32726</v>
      </c>
      <c r="Y15" s="3">
        <v>77213</v>
      </c>
      <c r="Z15" s="3"/>
      <c r="AA15" s="3">
        <f>790</f>
        <v>790</v>
      </c>
      <c r="AB15" s="13">
        <f t="shared" si="3"/>
        <v>377177</v>
      </c>
      <c r="AC15" s="14">
        <f t="shared" si="0"/>
        <v>-39451</v>
      </c>
      <c r="AD15" s="3">
        <v>8451715</v>
      </c>
      <c r="AE15" s="3">
        <f>17835+11791</f>
        <v>29626</v>
      </c>
      <c r="AF15" s="3">
        <v>185440</v>
      </c>
      <c r="AG15" s="3">
        <v>3441</v>
      </c>
      <c r="AH15" s="106">
        <f t="shared" si="4"/>
        <v>8670222</v>
      </c>
      <c r="AI15" s="3">
        <v>77210</v>
      </c>
      <c r="AJ15" s="106">
        <f t="shared" si="5"/>
        <v>8593012</v>
      </c>
    </row>
    <row r="16" spans="1:36" ht="17.850000000000001" customHeight="1" x14ac:dyDescent="0.25">
      <c r="A16" s="5">
        <f t="shared" si="1"/>
        <v>13</v>
      </c>
      <c r="B16" s="5" t="s">
        <v>44</v>
      </c>
      <c r="C16" s="5">
        <v>19619</v>
      </c>
      <c r="D16" s="6" t="s">
        <v>221</v>
      </c>
      <c r="E16" s="6"/>
      <c r="F16" s="12" t="s">
        <v>51</v>
      </c>
      <c r="G16" s="12">
        <v>45000</v>
      </c>
      <c r="H16" s="12"/>
      <c r="I16" s="12"/>
      <c r="J16" s="12"/>
      <c r="K16" s="12"/>
      <c r="L16" s="12"/>
      <c r="M16" s="12"/>
      <c r="N16" s="12"/>
      <c r="O16" s="12">
        <v>20000</v>
      </c>
      <c r="P16" s="12">
        <v>18000</v>
      </c>
      <c r="Q16" s="12"/>
      <c r="R16" s="32">
        <f t="shared" si="2"/>
        <v>83000</v>
      </c>
      <c r="S16" s="12"/>
      <c r="T16" s="12">
        <v>17000</v>
      </c>
      <c r="U16" s="12">
        <v>7000</v>
      </c>
      <c r="V16" s="12">
        <v>15000</v>
      </c>
      <c r="W16" s="12">
        <v>18200</v>
      </c>
      <c r="X16" s="12"/>
      <c r="Y16" s="12">
        <v>3000</v>
      </c>
      <c r="Z16" s="12"/>
      <c r="AA16" s="12"/>
      <c r="AB16" s="13">
        <f t="shared" si="3"/>
        <v>60200</v>
      </c>
      <c r="AC16" s="14">
        <f t="shared" si="0"/>
        <v>22800</v>
      </c>
      <c r="AD16" s="12"/>
      <c r="AE16" s="12"/>
      <c r="AF16" s="12"/>
      <c r="AG16" s="12"/>
      <c r="AH16" s="32"/>
      <c r="AI16" s="12"/>
      <c r="AJ16" s="32"/>
    </row>
    <row r="17" spans="1:36" ht="17.850000000000001" customHeight="1" x14ac:dyDescent="0.25">
      <c r="A17" s="5">
        <f t="shared" si="1"/>
        <v>14</v>
      </c>
      <c r="B17" s="5" t="s">
        <v>44</v>
      </c>
      <c r="C17" s="5">
        <v>9329</v>
      </c>
      <c r="D17" s="6" t="s">
        <v>222</v>
      </c>
      <c r="E17" s="6"/>
      <c r="F17" s="12" t="s">
        <v>312</v>
      </c>
      <c r="G17" s="12">
        <v>249329</v>
      </c>
      <c r="H17" s="12"/>
      <c r="I17" s="12"/>
      <c r="J17" s="12">
        <v>0</v>
      </c>
      <c r="K17" s="12">
        <v>16260</v>
      </c>
      <c r="L17" s="12">
        <v>1000</v>
      </c>
      <c r="M17" s="12"/>
      <c r="N17" s="12">
        <v>22142</v>
      </c>
      <c r="O17" s="12"/>
      <c r="P17" s="12">
        <v>17583</v>
      </c>
      <c r="Q17" s="12">
        <v>4352</v>
      </c>
      <c r="R17" s="32">
        <f>SUM(G17:Q17)</f>
        <v>310666</v>
      </c>
      <c r="S17" s="12">
        <v>75210</v>
      </c>
      <c r="T17" s="12">
        <v>6452</v>
      </c>
      <c r="U17" s="12">
        <v>6301</v>
      </c>
      <c r="V17" s="12">
        <v>20719</v>
      </c>
      <c r="W17" s="12">
        <v>83206</v>
      </c>
      <c r="X17" s="12">
        <v>15227</v>
      </c>
      <c r="Y17" s="12">
        <v>35804</v>
      </c>
      <c r="Z17" s="12"/>
      <c r="AA17" s="12">
        <v>28987</v>
      </c>
      <c r="AB17" s="13">
        <f t="shared" si="3"/>
        <v>271906</v>
      </c>
      <c r="AC17" s="14">
        <f t="shared" si="0"/>
        <v>38760</v>
      </c>
      <c r="AD17" s="12">
        <v>2905000</v>
      </c>
      <c r="AE17" s="12">
        <v>283326</v>
      </c>
      <c r="AF17" s="12">
        <v>40006</v>
      </c>
      <c r="AG17" s="12">
        <v>6760</v>
      </c>
      <c r="AH17" s="32">
        <f t="shared" si="4"/>
        <v>3235092</v>
      </c>
      <c r="AI17" s="12"/>
      <c r="AJ17" s="32">
        <f t="shared" si="5"/>
        <v>3235092</v>
      </c>
    </row>
    <row r="18" spans="1:36" s="40" customFormat="1" ht="15.75" x14ac:dyDescent="0.25">
      <c r="A18" s="36"/>
      <c r="B18" s="36"/>
      <c r="C18" s="37"/>
      <c r="D18" s="38" t="s">
        <v>304</v>
      </c>
      <c r="E18" s="38"/>
      <c r="F18" s="36"/>
      <c r="G18" s="39">
        <f>SUBTOTAL(109,G4:G17)</f>
        <v>1721992</v>
      </c>
      <c r="H18" s="39">
        <f t="shared" ref="H18:Q18" si="6">SUBTOTAL(109,H4:H17)</f>
        <v>9310</v>
      </c>
      <c r="I18" s="39">
        <f t="shared" si="6"/>
        <v>217694</v>
      </c>
      <c r="J18" s="39">
        <f t="shared" si="6"/>
        <v>0</v>
      </c>
      <c r="K18" s="39">
        <f t="shared" si="6"/>
        <v>153425</v>
      </c>
      <c r="L18" s="39">
        <f t="shared" si="6"/>
        <v>50980</v>
      </c>
      <c r="M18" s="39">
        <f t="shared" si="6"/>
        <v>0</v>
      </c>
      <c r="N18" s="39">
        <f t="shared" si="6"/>
        <v>147925</v>
      </c>
      <c r="O18" s="39">
        <f t="shared" si="6"/>
        <v>121658</v>
      </c>
      <c r="P18" s="39">
        <f t="shared" si="6"/>
        <v>85908</v>
      </c>
      <c r="Q18" s="39">
        <f t="shared" si="6"/>
        <v>35730</v>
      </c>
      <c r="R18" s="44">
        <f>SUBTOTAL(109,R4:R17)</f>
        <v>2544622</v>
      </c>
      <c r="S18" s="39">
        <f>SUBTOTAL(109,S4:S17)</f>
        <v>572154</v>
      </c>
      <c r="T18" s="39">
        <f t="shared" ref="T18:AA18" si="7">SUBTOTAL(109,T4:T17)</f>
        <v>147797</v>
      </c>
      <c r="U18" s="39">
        <f t="shared" si="7"/>
        <v>220394</v>
      </c>
      <c r="V18" s="39">
        <f t="shared" si="7"/>
        <v>50306</v>
      </c>
      <c r="W18" s="39">
        <f t="shared" si="7"/>
        <v>1037972</v>
      </c>
      <c r="X18" s="39">
        <f t="shared" si="7"/>
        <v>247871</v>
      </c>
      <c r="Y18" s="39">
        <f t="shared" si="7"/>
        <v>242963</v>
      </c>
      <c r="Z18" s="39">
        <f t="shared" si="7"/>
        <v>0</v>
      </c>
      <c r="AA18" s="39">
        <f t="shared" si="7"/>
        <v>189695</v>
      </c>
      <c r="AB18" s="50">
        <f>SUBTOTAL(109,AB4:AB17)</f>
        <v>2709152</v>
      </c>
      <c r="AC18" s="50">
        <f>SUBTOTAL(109,AC4:AC17)</f>
        <v>-164530</v>
      </c>
      <c r="AD18" s="39">
        <f>SUBTOTAL(109,AD4:AD17)</f>
        <v>43391809</v>
      </c>
      <c r="AE18" s="39">
        <f t="shared" ref="AE18:AG18" si="8">SUBTOTAL(109,AE4:AE17)</f>
        <v>2783813</v>
      </c>
      <c r="AF18" s="39">
        <f t="shared" si="8"/>
        <v>7055328</v>
      </c>
      <c r="AG18" s="39">
        <f t="shared" si="8"/>
        <v>141567</v>
      </c>
      <c r="AH18" s="44">
        <f>SUM(AH4:AH17)</f>
        <v>53372517</v>
      </c>
      <c r="AI18" s="39">
        <f>SUBTOTAL(109,AI4:AI17)</f>
        <v>868572.27</v>
      </c>
      <c r="AJ18" s="44">
        <f>SUBTOTAL(109,AJ4:AJ17)</f>
        <v>52503944.730000004</v>
      </c>
    </row>
    <row r="19" spans="1:36" s="40" customFormat="1" ht="15.75" x14ac:dyDescent="0.25">
      <c r="A19" s="41"/>
      <c r="B19" s="41"/>
      <c r="C19" s="42"/>
      <c r="D19" s="38" t="s">
        <v>296</v>
      </c>
      <c r="E19" s="43"/>
      <c r="F19" s="41"/>
      <c r="G19" s="39">
        <v>1522119</v>
      </c>
      <c r="H19" s="39">
        <v>49812</v>
      </c>
      <c r="I19" s="39">
        <v>145390</v>
      </c>
      <c r="J19" s="45">
        <v>420132</v>
      </c>
      <c r="K19" s="39">
        <v>180202</v>
      </c>
      <c r="L19" s="39">
        <v>92230</v>
      </c>
      <c r="M19" s="39">
        <v>0</v>
      </c>
      <c r="N19" s="39">
        <v>181357</v>
      </c>
      <c r="O19" s="39">
        <v>120962</v>
      </c>
      <c r="P19" s="39">
        <v>55077</v>
      </c>
      <c r="Q19" s="39">
        <v>31350</v>
      </c>
      <c r="R19" s="44">
        <v>2798631</v>
      </c>
      <c r="S19" s="46">
        <v>618845</v>
      </c>
      <c r="T19" s="39">
        <v>128778</v>
      </c>
      <c r="U19" s="39">
        <v>74371</v>
      </c>
      <c r="V19" s="39">
        <v>61859</v>
      </c>
      <c r="W19" s="39">
        <v>935013</v>
      </c>
      <c r="X19" s="39">
        <v>317568</v>
      </c>
      <c r="Y19" s="39">
        <v>203140</v>
      </c>
      <c r="Z19" s="39">
        <v>0</v>
      </c>
      <c r="AA19" s="39">
        <v>158066</v>
      </c>
      <c r="AB19" s="50">
        <v>2497640</v>
      </c>
      <c r="AC19" s="52">
        <v>300991</v>
      </c>
      <c r="AD19" s="39">
        <v>44947816</v>
      </c>
      <c r="AE19" s="39">
        <v>2894275</v>
      </c>
      <c r="AF19" s="39">
        <v>6508722</v>
      </c>
      <c r="AG19" s="39">
        <v>170993</v>
      </c>
      <c r="AH19" s="44">
        <v>54521806</v>
      </c>
      <c r="AI19" s="39">
        <v>272883</v>
      </c>
      <c r="AJ19" s="44">
        <v>54248923</v>
      </c>
    </row>
    <row r="20" spans="1:36" s="40" customFormat="1" ht="15.75" x14ac:dyDescent="0.25">
      <c r="A20" s="41"/>
      <c r="B20" s="41"/>
      <c r="C20" s="42"/>
      <c r="D20" s="38" t="s">
        <v>302</v>
      </c>
      <c r="E20" s="43"/>
      <c r="F20" s="41"/>
      <c r="G20" s="47">
        <f>G18/G19</f>
        <v>1.1313123349751235</v>
      </c>
      <c r="H20" s="47">
        <f t="shared" ref="H20:AJ20" si="9">H18/H19</f>
        <v>0.18690275435637999</v>
      </c>
      <c r="I20" s="47">
        <f t="shared" si="9"/>
        <v>1.4973106816149666</v>
      </c>
      <c r="J20" s="47">
        <f t="shared" si="9"/>
        <v>0</v>
      </c>
      <c r="K20" s="47">
        <f t="shared" si="9"/>
        <v>0.85140564477641756</v>
      </c>
      <c r="L20" s="47">
        <f t="shared" si="9"/>
        <v>0.55274856337417322</v>
      </c>
      <c r="M20" s="47"/>
      <c r="N20" s="47">
        <f t="shared" si="9"/>
        <v>0.81565641249028165</v>
      </c>
      <c r="O20" s="47">
        <f t="shared" si="9"/>
        <v>1.0057538731171773</v>
      </c>
      <c r="P20" s="47">
        <f t="shared" si="9"/>
        <v>1.5597799444414184</v>
      </c>
      <c r="Q20" s="47">
        <f t="shared" si="9"/>
        <v>1.139712918660287</v>
      </c>
      <c r="R20" s="48">
        <f t="shared" si="9"/>
        <v>0.90923812392559078</v>
      </c>
      <c r="S20" s="47">
        <f t="shared" si="9"/>
        <v>0.92455138201003484</v>
      </c>
      <c r="T20" s="47">
        <f t="shared" si="9"/>
        <v>1.1476882697355137</v>
      </c>
      <c r="U20" s="47">
        <f t="shared" si="9"/>
        <v>2.9634400505573408</v>
      </c>
      <c r="V20" s="47">
        <f t="shared" si="9"/>
        <v>0.81323655409883766</v>
      </c>
      <c r="W20" s="47">
        <f t="shared" si="9"/>
        <v>1.1101150465287648</v>
      </c>
      <c r="X20" s="47">
        <f t="shared" si="9"/>
        <v>0.78052889459895203</v>
      </c>
      <c r="Y20" s="47">
        <f t="shared" si="9"/>
        <v>1.1960372157133012</v>
      </c>
      <c r="Z20" s="47" t="e">
        <f t="shared" si="9"/>
        <v>#DIV/0!</v>
      </c>
      <c r="AA20" s="47">
        <f t="shared" si="9"/>
        <v>1.20009995824529</v>
      </c>
      <c r="AB20" s="51">
        <f t="shared" si="9"/>
        <v>1.0846847423968227</v>
      </c>
      <c r="AC20" s="51">
        <f t="shared" si="9"/>
        <v>-0.54662764002910391</v>
      </c>
      <c r="AD20" s="47">
        <f t="shared" si="9"/>
        <v>0.96538192200484219</v>
      </c>
      <c r="AE20" s="47">
        <f t="shared" si="9"/>
        <v>0.9618343108377746</v>
      </c>
      <c r="AF20" s="47">
        <f t="shared" si="9"/>
        <v>1.0839805418022155</v>
      </c>
      <c r="AG20" s="47">
        <f t="shared" si="9"/>
        <v>0.82791108407946523</v>
      </c>
      <c r="AH20" s="48">
        <f t="shared" si="9"/>
        <v>0.97892056253602455</v>
      </c>
      <c r="AI20" s="47">
        <f t="shared" si="9"/>
        <v>3.1829475269621046</v>
      </c>
      <c r="AJ20" s="48">
        <f t="shared" si="9"/>
        <v>0.96783386335614452</v>
      </c>
    </row>
    <row r="22" spans="1:36" x14ac:dyDescent="0.25">
      <c r="A22" s="21" t="s">
        <v>79</v>
      </c>
      <c r="B22" s="22"/>
    </row>
    <row r="23" spans="1:36" x14ac:dyDescent="0.25">
      <c r="A23" s="23" t="s">
        <v>80</v>
      </c>
      <c r="B23" s="24">
        <f>COUNT(tblPacific[[#All],[Ref]])</f>
        <v>14</v>
      </c>
      <c r="F23">
        <f>COUNTIF(F4:F20,"Y")</f>
        <v>6</v>
      </c>
    </row>
    <row r="24" spans="1:36" x14ac:dyDescent="0.25">
      <c r="A24" s="25" t="s">
        <v>81</v>
      </c>
      <c r="B24" s="26">
        <f>COUNTIF(tblPacific[[#All],[2024 Statistics Returned (Y/N)]],"Y")</f>
        <v>6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5D68-89DA-4998-8A39-2219FBB5CB89}">
  <sheetPr>
    <tabColor rgb="FFFF0000"/>
  </sheetPr>
  <dimension ref="A1:AJ67"/>
  <sheetViews>
    <sheetView workbookViewId="0">
      <pane xSplit="5" ySplit="3" topLeftCell="F36" activePane="bottomRight" state="frozen"/>
      <selection pane="topRight" activeCell="F1" sqref="F1"/>
      <selection pane="bottomLeft" activeCell="A4" sqref="A4"/>
      <selection pane="bottomRight" activeCell="M3" sqref="M3"/>
    </sheetView>
  </sheetViews>
  <sheetFormatPr defaultColWidth="15.5703125" defaultRowHeight="15" x14ac:dyDescent="0.25"/>
  <cols>
    <col min="1" max="1" width="12.42578125" customWidth="1"/>
    <col min="2" max="2" width="13.5703125" customWidth="1"/>
    <col min="3" max="3" width="12.42578125" customWidth="1"/>
    <col min="4" max="4" width="54.42578125" bestFit="1" customWidth="1"/>
    <col min="5" max="5" width="21.5703125" bestFit="1" customWidth="1"/>
    <col min="18" max="18" width="19" bestFit="1" customWidth="1"/>
  </cols>
  <sheetData>
    <row r="1" spans="1:36" s="28" customFormat="1" ht="23.25" x14ac:dyDescent="0.35">
      <c r="A1" s="4" t="s">
        <v>310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/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5">
        <v>1</v>
      </c>
      <c r="B4" s="5" t="s">
        <v>45</v>
      </c>
      <c r="C4" s="5">
        <v>15928</v>
      </c>
      <c r="D4" s="6" t="s">
        <v>223</v>
      </c>
      <c r="E4" s="6"/>
      <c r="F4" s="5" t="s">
        <v>312</v>
      </c>
      <c r="G4" s="12">
        <v>48654</v>
      </c>
      <c r="H4" s="12"/>
      <c r="I4" s="12"/>
      <c r="J4" s="12">
        <v>0</v>
      </c>
      <c r="K4" s="12">
        <v>35000</v>
      </c>
      <c r="L4" s="12"/>
      <c r="M4" s="12"/>
      <c r="N4" s="12">
        <v>12062</v>
      </c>
      <c r="O4" s="12">
        <v>36987</v>
      </c>
      <c r="P4" s="12"/>
      <c r="Q4" s="12">
        <v>6886</v>
      </c>
      <c r="R4" s="30">
        <f t="shared" ref="R4:R26" si="0">SUM(G4:Q4)</f>
        <v>139589</v>
      </c>
      <c r="S4" s="12">
        <v>102666</v>
      </c>
      <c r="T4" s="12"/>
      <c r="U4" s="12">
        <v>6262</v>
      </c>
      <c r="V4" s="12">
        <v>3958</v>
      </c>
      <c r="W4" s="12">
        <v>25512</v>
      </c>
      <c r="X4" s="12">
        <v>7796</v>
      </c>
      <c r="Y4" s="12">
        <v>969</v>
      </c>
      <c r="Z4" s="12"/>
      <c r="AA4" s="12"/>
      <c r="AB4" s="13">
        <f t="shared" ref="AB4:AB12" si="1">SUM(S4:AA4)</f>
        <v>147163</v>
      </c>
      <c r="AC4" s="14">
        <f t="shared" ref="AC4:AC59" si="2">R4-AB4</f>
        <v>-7574</v>
      </c>
      <c r="AD4" s="12">
        <v>1400000</v>
      </c>
      <c r="AE4" s="12">
        <v>9728</v>
      </c>
      <c r="AF4" s="12">
        <v>898060</v>
      </c>
      <c r="AG4" s="12">
        <v>636</v>
      </c>
      <c r="AH4" s="30">
        <f t="shared" ref="AH4:AH39" si="3">SUM(AD4:AG4)</f>
        <v>2308424</v>
      </c>
      <c r="AI4" s="12">
        <v>36492</v>
      </c>
      <c r="AJ4" s="30">
        <f t="shared" ref="AJ4:AJ26" si="4">+AH4-AI4</f>
        <v>2271932</v>
      </c>
    </row>
    <row r="5" spans="1:36" ht="17.850000000000001" customHeight="1" x14ac:dyDescent="0.25">
      <c r="A5" s="5">
        <f t="shared" ref="A5:A59" si="5">A4+1</f>
        <v>2</v>
      </c>
      <c r="B5" s="5" t="s">
        <v>45</v>
      </c>
      <c r="C5" s="33">
        <v>12601</v>
      </c>
      <c r="D5" s="6" t="s">
        <v>224</v>
      </c>
      <c r="E5" s="6"/>
      <c r="F5" s="5" t="s">
        <v>312</v>
      </c>
      <c r="G5" s="12">
        <v>117638</v>
      </c>
      <c r="H5" s="12"/>
      <c r="I5" s="12">
        <v>2760</v>
      </c>
      <c r="J5" s="12">
        <v>0</v>
      </c>
      <c r="K5" s="12"/>
      <c r="L5" s="12"/>
      <c r="M5" s="12"/>
      <c r="N5" s="12">
        <v>26310</v>
      </c>
      <c r="O5" s="12">
        <v>20391</v>
      </c>
      <c r="P5" s="12">
        <v>25790</v>
      </c>
      <c r="Q5" s="12"/>
      <c r="R5" s="30">
        <f t="shared" si="0"/>
        <v>192889</v>
      </c>
      <c r="S5" s="12">
        <v>32979</v>
      </c>
      <c r="T5" s="12"/>
      <c r="U5" s="12">
        <v>29732</v>
      </c>
      <c r="V5" s="12">
        <v>28417</v>
      </c>
      <c r="W5" s="12">
        <v>64016</v>
      </c>
      <c r="X5" s="12">
        <v>6190</v>
      </c>
      <c r="Y5" s="12"/>
      <c r="Z5" s="12">
        <v>2493</v>
      </c>
      <c r="AA5" s="12">
        <v>5289</v>
      </c>
      <c r="AB5" s="13">
        <f t="shared" si="1"/>
        <v>169116</v>
      </c>
      <c r="AC5" s="14">
        <f t="shared" si="2"/>
        <v>23773</v>
      </c>
      <c r="AD5" s="12">
        <v>1766531</v>
      </c>
      <c r="AE5" s="12">
        <v>8605</v>
      </c>
      <c r="AF5" s="12">
        <v>472059</v>
      </c>
      <c r="AG5" s="12">
        <v>1295</v>
      </c>
      <c r="AH5" s="30">
        <f t="shared" si="3"/>
        <v>2248490</v>
      </c>
      <c r="AI5" s="12">
        <v>17454</v>
      </c>
      <c r="AJ5" s="30">
        <f t="shared" si="4"/>
        <v>2231036</v>
      </c>
    </row>
    <row r="6" spans="1:36" ht="17.850000000000001" customHeight="1" x14ac:dyDescent="0.25">
      <c r="A6" s="5">
        <f t="shared" si="5"/>
        <v>3</v>
      </c>
      <c r="B6" s="5" t="s">
        <v>45</v>
      </c>
      <c r="C6" s="5">
        <v>9804</v>
      </c>
      <c r="D6" s="6" t="s">
        <v>225</v>
      </c>
      <c r="E6" s="6"/>
      <c r="F6" s="5" t="s">
        <v>312</v>
      </c>
      <c r="G6" s="12">
        <v>97168</v>
      </c>
      <c r="H6" s="12">
        <v>0</v>
      </c>
      <c r="I6" s="12">
        <v>0</v>
      </c>
      <c r="J6" s="12"/>
      <c r="K6" s="12"/>
      <c r="L6" s="12">
        <v>0</v>
      </c>
      <c r="M6" s="12"/>
      <c r="N6" s="12"/>
      <c r="O6" s="12">
        <v>3576</v>
      </c>
      <c r="P6" s="12"/>
      <c r="Q6" s="12">
        <v>0</v>
      </c>
      <c r="R6" s="30">
        <f t="shared" si="0"/>
        <v>100744</v>
      </c>
      <c r="S6" s="12">
        <v>77615</v>
      </c>
      <c r="T6" s="12">
        <v>4832</v>
      </c>
      <c r="U6" s="12">
        <v>3869</v>
      </c>
      <c r="V6" s="12"/>
      <c r="W6" s="12">
        <v>25017</v>
      </c>
      <c r="X6" s="12">
        <v>10016</v>
      </c>
      <c r="Y6" s="12"/>
      <c r="Z6" s="12">
        <v>2400</v>
      </c>
      <c r="AA6" s="12"/>
      <c r="AB6" s="13">
        <f t="shared" si="1"/>
        <v>123749</v>
      </c>
      <c r="AC6" s="14">
        <f t="shared" si="2"/>
        <v>-23005</v>
      </c>
      <c r="AD6" s="12">
        <v>915605</v>
      </c>
      <c r="AE6" s="12">
        <v>1100</v>
      </c>
      <c r="AF6" s="12">
        <v>64767</v>
      </c>
      <c r="AG6" s="12"/>
      <c r="AH6" s="30">
        <f t="shared" si="3"/>
        <v>981472</v>
      </c>
      <c r="AI6" s="12">
        <v>0</v>
      </c>
      <c r="AJ6" s="30">
        <f t="shared" si="4"/>
        <v>981472</v>
      </c>
    </row>
    <row r="7" spans="1:36" ht="17.850000000000001" customHeight="1" x14ac:dyDescent="0.25">
      <c r="A7" s="5">
        <f t="shared" si="5"/>
        <v>4</v>
      </c>
      <c r="B7" s="5" t="s">
        <v>45</v>
      </c>
      <c r="C7" s="5">
        <v>9801</v>
      </c>
      <c r="D7" s="6" t="s">
        <v>226</v>
      </c>
      <c r="E7" s="6"/>
      <c r="F7" s="5" t="s">
        <v>312</v>
      </c>
      <c r="G7" s="12">
        <v>20379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/>
      <c r="P7" s="12"/>
      <c r="Q7" s="12">
        <v>771</v>
      </c>
      <c r="R7" s="30">
        <f t="shared" si="0"/>
        <v>21150</v>
      </c>
      <c r="S7" s="12">
        <v>8075</v>
      </c>
      <c r="T7" s="12">
        <v>0</v>
      </c>
      <c r="U7" s="12">
        <v>1001</v>
      </c>
      <c r="V7" s="12">
        <v>174</v>
      </c>
      <c r="W7" s="12">
        <v>4314</v>
      </c>
      <c r="X7" s="12">
        <v>2814</v>
      </c>
      <c r="Y7" s="12"/>
      <c r="Z7" s="12">
        <v>3676</v>
      </c>
      <c r="AA7" s="12">
        <v>5924</v>
      </c>
      <c r="AB7" s="13">
        <f t="shared" si="1"/>
        <v>25978</v>
      </c>
      <c r="AC7" s="14">
        <f t="shared" si="2"/>
        <v>-4828</v>
      </c>
      <c r="AD7" s="12">
        <v>381507</v>
      </c>
      <c r="AE7" s="12">
        <v>3092</v>
      </c>
      <c r="AF7" s="12">
        <v>20105</v>
      </c>
      <c r="AG7" s="12"/>
      <c r="AH7" s="30">
        <f t="shared" si="3"/>
        <v>404704</v>
      </c>
      <c r="AI7" s="12"/>
      <c r="AJ7" s="30">
        <f t="shared" si="4"/>
        <v>404704</v>
      </c>
    </row>
    <row r="8" spans="1:36" ht="17.850000000000001" customHeight="1" x14ac:dyDescent="0.25">
      <c r="A8" s="5">
        <f t="shared" si="5"/>
        <v>5</v>
      </c>
      <c r="B8" s="5" t="s">
        <v>45</v>
      </c>
      <c r="C8" s="5">
        <v>14281</v>
      </c>
      <c r="D8" s="6" t="s">
        <v>227</v>
      </c>
      <c r="E8" s="6"/>
      <c r="F8" s="5" t="s">
        <v>312</v>
      </c>
      <c r="G8" s="12">
        <v>36976</v>
      </c>
      <c r="H8" s="12"/>
      <c r="I8" s="12">
        <v>4785</v>
      </c>
      <c r="J8" s="12"/>
      <c r="K8" s="12">
        <v>6000</v>
      </c>
      <c r="L8" s="12"/>
      <c r="M8" s="12"/>
      <c r="N8" s="12">
        <v>43173</v>
      </c>
      <c r="O8" s="12">
        <v>99338</v>
      </c>
      <c r="P8" s="12">
        <v>356</v>
      </c>
      <c r="Q8" s="12">
        <v>2762</v>
      </c>
      <c r="R8" s="30">
        <f t="shared" si="0"/>
        <v>193390</v>
      </c>
      <c r="S8" s="12">
        <v>54845</v>
      </c>
      <c r="T8" s="12">
        <v>19500</v>
      </c>
      <c r="U8" s="12">
        <v>2606</v>
      </c>
      <c r="V8" s="12">
        <v>12936</v>
      </c>
      <c r="W8" s="12">
        <v>90928</v>
      </c>
      <c r="X8" s="12">
        <v>17171</v>
      </c>
      <c r="Y8" s="12">
        <v>4444</v>
      </c>
      <c r="Z8" s="12">
        <v>1395</v>
      </c>
      <c r="AA8" s="12"/>
      <c r="AB8" s="13">
        <f t="shared" si="1"/>
        <v>203825</v>
      </c>
      <c r="AC8" s="14">
        <f t="shared" si="2"/>
        <v>-10435</v>
      </c>
      <c r="AD8" s="12">
        <v>2915000</v>
      </c>
      <c r="AE8" s="12">
        <v>2116</v>
      </c>
      <c r="AF8" s="12">
        <v>1948106</v>
      </c>
      <c r="AG8" s="12">
        <v>6696</v>
      </c>
      <c r="AH8" s="30">
        <f t="shared" si="3"/>
        <v>4871918</v>
      </c>
      <c r="AI8" s="12">
        <v>1051</v>
      </c>
      <c r="AJ8" s="30">
        <f t="shared" si="4"/>
        <v>4870867</v>
      </c>
    </row>
    <row r="9" spans="1:36" ht="17.850000000000001" customHeight="1" x14ac:dyDescent="0.25">
      <c r="A9" s="5">
        <f t="shared" si="5"/>
        <v>6</v>
      </c>
      <c r="B9" s="5" t="s">
        <v>45</v>
      </c>
      <c r="C9" s="5">
        <v>9852</v>
      </c>
      <c r="D9" s="6" t="s">
        <v>228</v>
      </c>
      <c r="E9" s="6"/>
      <c r="F9" s="5" t="s">
        <v>51</v>
      </c>
      <c r="G9" s="12">
        <v>181679</v>
      </c>
      <c r="H9" s="12"/>
      <c r="I9" s="12">
        <v>26147</v>
      </c>
      <c r="J9" s="12"/>
      <c r="K9" s="12">
        <v>6000</v>
      </c>
      <c r="L9" s="12"/>
      <c r="M9" s="12"/>
      <c r="N9" s="12">
        <v>40802</v>
      </c>
      <c r="O9" s="12">
        <v>674</v>
      </c>
      <c r="P9" s="12">
        <v>14469</v>
      </c>
      <c r="Q9" s="12"/>
      <c r="R9" s="30">
        <f t="shared" si="0"/>
        <v>269771</v>
      </c>
      <c r="S9" s="12">
        <v>71542</v>
      </c>
      <c r="T9" s="12"/>
      <c r="U9" s="12">
        <v>13193</v>
      </c>
      <c r="V9" s="12">
        <v>62046</v>
      </c>
      <c r="W9" s="12">
        <v>48497</v>
      </c>
      <c r="X9" s="12">
        <v>130</v>
      </c>
      <c r="Y9" s="12">
        <v>11250</v>
      </c>
      <c r="Z9" s="12"/>
      <c r="AA9" s="12"/>
      <c r="AB9" s="13">
        <f t="shared" si="1"/>
        <v>206658</v>
      </c>
      <c r="AC9" s="14">
        <f t="shared" si="2"/>
        <v>63113</v>
      </c>
      <c r="AD9" s="12">
        <v>2313527</v>
      </c>
      <c r="AE9" s="12">
        <v>65889</v>
      </c>
      <c r="AF9" s="12">
        <v>221944</v>
      </c>
      <c r="AG9" s="12">
        <v>6118</v>
      </c>
      <c r="AH9" s="30">
        <f t="shared" si="3"/>
        <v>2607478</v>
      </c>
      <c r="AI9" s="12"/>
      <c r="AJ9" s="30">
        <f t="shared" si="4"/>
        <v>2607478</v>
      </c>
    </row>
    <row r="10" spans="1:36" ht="17.850000000000001" customHeight="1" x14ac:dyDescent="0.25">
      <c r="A10" s="5">
        <f t="shared" si="5"/>
        <v>7</v>
      </c>
      <c r="B10" s="5" t="s">
        <v>45</v>
      </c>
      <c r="C10" s="5">
        <v>9768</v>
      </c>
      <c r="D10" s="6" t="s">
        <v>229</v>
      </c>
      <c r="E10" s="6"/>
      <c r="F10" s="5" t="s">
        <v>312</v>
      </c>
      <c r="G10" s="12">
        <v>116459</v>
      </c>
      <c r="H10" s="12">
        <v>0</v>
      </c>
      <c r="I10" s="12">
        <v>22380</v>
      </c>
      <c r="J10" s="12">
        <v>0</v>
      </c>
      <c r="K10" s="12">
        <v>0</v>
      </c>
      <c r="L10" s="12">
        <v>0</v>
      </c>
      <c r="M10" s="12"/>
      <c r="N10" s="12">
        <v>32209</v>
      </c>
      <c r="O10" s="12">
        <v>20035</v>
      </c>
      <c r="P10" s="12"/>
      <c r="Q10" s="12">
        <v>0</v>
      </c>
      <c r="R10" s="30">
        <f t="shared" si="0"/>
        <v>191083</v>
      </c>
      <c r="S10" s="12">
        <v>65371</v>
      </c>
      <c r="T10" s="12">
        <v>21320</v>
      </c>
      <c r="U10" s="12">
        <v>180</v>
      </c>
      <c r="V10" s="12">
        <v>18152</v>
      </c>
      <c r="W10" s="12">
        <v>47249</v>
      </c>
      <c r="X10" s="12">
        <v>15634</v>
      </c>
      <c r="Y10" s="12">
        <v>11450</v>
      </c>
      <c r="Z10" s="12">
        <v>7500</v>
      </c>
      <c r="AA10" s="12">
        <v>7724</v>
      </c>
      <c r="AB10" s="13">
        <f t="shared" si="1"/>
        <v>194580</v>
      </c>
      <c r="AC10" s="14">
        <f t="shared" si="2"/>
        <v>-3497</v>
      </c>
      <c r="AD10" s="12">
        <v>1840895</v>
      </c>
      <c r="AE10" s="12">
        <v>7555</v>
      </c>
      <c r="AF10" s="12">
        <v>461512</v>
      </c>
      <c r="AG10" s="12">
        <v>0</v>
      </c>
      <c r="AH10" s="30">
        <f t="shared" si="3"/>
        <v>2309962</v>
      </c>
      <c r="AI10" s="12">
        <v>-8785</v>
      </c>
      <c r="AJ10" s="30">
        <f t="shared" si="4"/>
        <v>2318747</v>
      </c>
    </row>
    <row r="11" spans="1:36" ht="17.850000000000001" customHeight="1" x14ac:dyDescent="0.25">
      <c r="A11" s="5">
        <f t="shared" si="5"/>
        <v>8</v>
      </c>
      <c r="B11" s="5" t="s">
        <v>45</v>
      </c>
      <c r="C11" s="5">
        <v>9770</v>
      </c>
      <c r="D11" s="6" t="s">
        <v>230</v>
      </c>
      <c r="E11" s="6"/>
      <c r="F11" s="5" t="s">
        <v>312</v>
      </c>
      <c r="G11" s="12">
        <v>73893</v>
      </c>
      <c r="H11" s="12"/>
      <c r="I11" s="12">
        <v>5423</v>
      </c>
      <c r="J11" s="12">
        <v>45915</v>
      </c>
      <c r="K11" s="12">
        <v>47919</v>
      </c>
      <c r="L11" s="12">
        <v>29922</v>
      </c>
      <c r="M11" s="12"/>
      <c r="N11" s="12">
        <v>237954</v>
      </c>
      <c r="O11" s="12">
        <v>269696</v>
      </c>
      <c r="P11" s="12">
        <v>12220</v>
      </c>
      <c r="Q11" s="12">
        <v>15125</v>
      </c>
      <c r="R11" s="30">
        <f t="shared" si="0"/>
        <v>738067</v>
      </c>
      <c r="S11" s="12">
        <v>138437</v>
      </c>
      <c r="T11" s="12">
        <v>64328</v>
      </c>
      <c r="U11" s="12">
        <v>13590</v>
      </c>
      <c r="V11" s="12">
        <v>64218</v>
      </c>
      <c r="W11" s="12">
        <v>160432</v>
      </c>
      <c r="X11" s="12">
        <v>200919</v>
      </c>
      <c r="Y11" s="12">
        <v>14969</v>
      </c>
      <c r="Z11" s="12"/>
      <c r="AA11" s="12"/>
      <c r="AB11" s="13">
        <f t="shared" si="1"/>
        <v>656893</v>
      </c>
      <c r="AC11" s="14">
        <f t="shared" si="2"/>
        <v>81174</v>
      </c>
      <c r="AD11" s="12">
        <v>16059500</v>
      </c>
      <c r="AE11" s="12">
        <v>160618</v>
      </c>
      <c r="AF11" s="12">
        <v>2278355</v>
      </c>
      <c r="AG11" s="12">
        <v>33477</v>
      </c>
      <c r="AH11" s="30">
        <f t="shared" si="3"/>
        <v>18531950</v>
      </c>
      <c r="AI11" s="12">
        <v>114376</v>
      </c>
      <c r="AJ11" s="30">
        <f t="shared" si="4"/>
        <v>18417574</v>
      </c>
    </row>
    <row r="12" spans="1:36" ht="17.850000000000001" customHeight="1" x14ac:dyDescent="0.25">
      <c r="A12" s="5">
        <f t="shared" si="5"/>
        <v>9</v>
      </c>
      <c r="B12" s="5" t="s">
        <v>45</v>
      </c>
      <c r="C12" s="5">
        <v>9771</v>
      </c>
      <c r="D12" s="6" t="s">
        <v>231</v>
      </c>
      <c r="E12" s="6"/>
      <c r="F12" s="5" t="s">
        <v>312</v>
      </c>
      <c r="G12" s="12">
        <v>171527</v>
      </c>
      <c r="H12" s="12"/>
      <c r="I12" s="12">
        <v>1199</v>
      </c>
      <c r="J12" s="12"/>
      <c r="K12" s="12">
        <v>10378</v>
      </c>
      <c r="L12" s="12">
        <v>2193</v>
      </c>
      <c r="M12" s="12"/>
      <c r="N12" s="12">
        <v>96519</v>
      </c>
      <c r="O12" s="12">
        <v>37607</v>
      </c>
      <c r="P12" s="12">
        <v>8692</v>
      </c>
      <c r="Q12" s="12"/>
      <c r="R12" s="30">
        <f t="shared" si="0"/>
        <v>328115</v>
      </c>
      <c r="S12" s="12"/>
      <c r="T12" s="12"/>
      <c r="U12" s="12">
        <v>32763</v>
      </c>
      <c r="V12" s="12">
        <v>82381</v>
      </c>
      <c r="W12" s="12">
        <v>94276</v>
      </c>
      <c r="X12" s="12">
        <v>40881</v>
      </c>
      <c r="Y12" s="12">
        <v>1856</v>
      </c>
      <c r="Z12" s="12"/>
      <c r="AA12" s="12">
        <v>2252</v>
      </c>
      <c r="AB12" s="13">
        <f t="shared" si="1"/>
        <v>254409</v>
      </c>
      <c r="AC12" s="14">
        <f t="shared" si="2"/>
        <v>73706</v>
      </c>
      <c r="AD12" s="12">
        <v>13440129</v>
      </c>
      <c r="AE12" s="12">
        <v>19031</v>
      </c>
      <c r="AF12" s="12">
        <v>722310</v>
      </c>
      <c r="AG12" s="12">
        <v>12346</v>
      </c>
      <c r="AH12" s="30">
        <f t="shared" si="3"/>
        <v>14193816</v>
      </c>
      <c r="AI12" s="12">
        <v>20068</v>
      </c>
      <c r="AJ12" s="30">
        <f t="shared" si="4"/>
        <v>14173748</v>
      </c>
    </row>
    <row r="13" spans="1:36" ht="17.850000000000001" customHeight="1" x14ac:dyDescent="0.25">
      <c r="A13" s="5">
        <f t="shared" si="5"/>
        <v>10</v>
      </c>
      <c r="B13" s="5" t="s">
        <v>45</v>
      </c>
      <c r="C13" s="5">
        <v>9990</v>
      </c>
      <c r="D13" s="6" t="s">
        <v>232</v>
      </c>
      <c r="E13" s="6"/>
      <c r="F13" s="5" t="s">
        <v>51</v>
      </c>
      <c r="G13" s="12">
        <v>25036</v>
      </c>
      <c r="H13" s="12"/>
      <c r="I13" s="12">
        <v>151</v>
      </c>
      <c r="J13" s="12">
        <v>0</v>
      </c>
      <c r="K13" s="12"/>
      <c r="L13" s="12"/>
      <c r="M13" s="12"/>
      <c r="N13" s="12">
        <v>13126</v>
      </c>
      <c r="O13" s="12">
        <v>16601</v>
      </c>
      <c r="P13" s="12"/>
      <c r="Q13" s="12">
        <v>-3961</v>
      </c>
      <c r="R13" s="30">
        <f t="shared" si="0"/>
        <v>50953</v>
      </c>
      <c r="S13" s="12">
        <v>17754</v>
      </c>
      <c r="T13" s="12"/>
      <c r="U13" s="12"/>
      <c r="V13" s="12">
        <v>8712</v>
      </c>
      <c r="W13" s="12">
        <v>14924</v>
      </c>
      <c r="X13" s="12"/>
      <c r="Y13" s="12"/>
      <c r="Z13" s="12"/>
      <c r="AA13" s="12"/>
      <c r="AB13" s="13">
        <f t="shared" ref="AB13:AB26" si="6">SUM(S13:AA13)</f>
        <v>41390</v>
      </c>
      <c r="AC13" s="14">
        <f t="shared" si="2"/>
        <v>9563</v>
      </c>
      <c r="AD13" s="12">
        <v>1110000</v>
      </c>
      <c r="AE13" s="12"/>
      <c r="AF13" s="12">
        <v>499508</v>
      </c>
      <c r="AG13" s="12"/>
      <c r="AH13" s="30">
        <f t="shared" si="3"/>
        <v>1609508</v>
      </c>
      <c r="AI13" s="12"/>
      <c r="AJ13" s="30">
        <f t="shared" si="4"/>
        <v>1609508</v>
      </c>
    </row>
    <row r="14" spans="1:36" ht="17.850000000000001" customHeight="1" x14ac:dyDescent="0.25">
      <c r="A14" s="5">
        <f t="shared" si="5"/>
        <v>11</v>
      </c>
      <c r="B14" s="5" t="s">
        <v>45</v>
      </c>
      <c r="C14" s="5">
        <v>9774</v>
      </c>
      <c r="D14" s="6" t="s">
        <v>233</v>
      </c>
      <c r="E14" s="6"/>
      <c r="F14" s="5" t="s">
        <v>312</v>
      </c>
      <c r="G14" s="12">
        <v>423076</v>
      </c>
      <c r="H14" s="12"/>
      <c r="I14" s="12">
        <v>7500</v>
      </c>
      <c r="J14" s="12">
        <v>0</v>
      </c>
      <c r="K14" s="12">
        <v>4000</v>
      </c>
      <c r="L14" s="12">
        <v>100000</v>
      </c>
      <c r="M14" s="12"/>
      <c r="N14" s="12">
        <v>53586</v>
      </c>
      <c r="O14" s="12">
        <v>35320</v>
      </c>
      <c r="P14" s="12">
        <v>52426</v>
      </c>
      <c r="Q14" s="12">
        <v>2522</v>
      </c>
      <c r="R14" s="30">
        <f t="shared" si="0"/>
        <v>678430</v>
      </c>
      <c r="S14" s="12"/>
      <c r="T14" s="12"/>
      <c r="U14" s="12"/>
      <c r="V14" s="12">
        <v>246343</v>
      </c>
      <c r="W14" s="12">
        <v>88145</v>
      </c>
      <c r="X14" s="12">
        <v>68553</v>
      </c>
      <c r="Y14" s="12">
        <v>103330</v>
      </c>
      <c r="Z14" s="12">
        <v>22336</v>
      </c>
      <c r="AA14" s="12">
        <v>18223</v>
      </c>
      <c r="AB14" s="13">
        <f t="shared" si="6"/>
        <v>546930</v>
      </c>
      <c r="AC14" s="14">
        <f t="shared" si="2"/>
        <v>131500</v>
      </c>
      <c r="AD14" s="12">
        <v>4616391</v>
      </c>
      <c r="AE14" s="12">
        <v>21211</v>
      </c>
      <c r="AF14" s="12">
        <v>793972</v>
      </c>
      <c r="AG14" s="12">
        <v>11783</v>
      </c>
      <c r="AH14" s="30">
        <f t="shared" si="3"/>
        <v>5443357</v>
      </c>
      <c r="AI14" s="12">
        <v>50632</v>
      </c>
      <c r="AJ14" s="30">
        <f t="shared" si="4"/>
        <v>5392725</v>
      </c>
    </row>
    <row r="15" spans="1:36" ht="17.850000000000001" customHeight="1" x14ac:dyDescent="0.25">
      <c r="A15" s="5">
        <f t="shared" si="5"/>
        <v>12</v>
      </c>
      <c r="B15" s="5" t="s">
        <v>45</v>
      </c>
      <c r="C15" s="5">
        <v>9811</v>
      </c>
      <c r="D15" s="6" t="s">
        <v>234</v>
      </c>
      <c r="E15" s="6"/>
      <c r="F15" s="5" t="s">
        <v>51</v>
      </c>
      <c r="G15" s="12">
        <v>95719</v>
      </c>
      <c r="H15" s="12"/>
      <c r="I15" s="12">
        <v>6547</v>
      </c>
      <c r="J15" s="12"/>
      <c r="K15" s="12">
        <v>9691</v>
      </c>
      <c r="L15" s="12"/>
      <c r="M15" s="12"/>
      <c r="N15" s="12">
        <v>8636</v>
      </c>
      <c r="O15" s="12">
        <v>1055</v>
      </c>
      <c r="P15" s="12">
        <v>17203</v>
      </c>
      <c r="Q15" s="12"/>
      <c r="R15" s="30">
        <f t="shared" si="0"/>
        <v>138851</v>
      </c>
      <c r="S15" s="12">
        <v>84557</v>
      </c>
      <c r="T15" s="12">
        <v>1214</v>
      </c>
      <c r="U15" s="12"/>
      <c r="V15" s="12">
        <v>1593</v>
      </c>
      <c r="W15" s="12">
        <v>16133</v>
      </c>
      <c r="X15" s="12">
        <v>19697</v>
      </c>
      <c r="Y15" s="12">
        <v>6246</v>
      </c>
      <c r="Z15" s="12"/>
      <c r="AA15" s="12">
        <v>4140</v>
      </c>
      <c r="AB15" s="13">
        <f t="shared" si="6"/>
        <v>133580</v>
      </c>
      <c r="AC15" s="14">
        <f t="shared" si="2"/>
        <v>5271</v>
      </c>
      <c r="AD15" s="12">
        <v>1090000</v>
      </c>
      <c r="AE15" s="12">
        <v>163628</v>
      </c>
      <c r="AF15" s="12">
        <v>92780</v>
      </c>
      <c r="AG15" s="12">
        <v>1396</v>
      </c>
      <c r="AH15" s="30">
        <f t="shared" si="3"/>
        <v>1347804</v>
      </c>
      <c r="AI15" s="12"/>
      <c r="AJ15" s="30">
        <f t="shared" si="4"/>
        <v>1347804</v>
      </c>
    </row>
    <row r="16" spans="1:36" ht="17.850000000000001" customHeight="1" x14ac:dyDescent="0.25">
      <c r="A16" s="5">
        <f t="shared" si="5"/>
        <v>13</v>
      </c>
      <c r="B16" s="5" t="s">
        <v>45</v>
      </c>
      <c r="C16" s="5">
        <v>9793</v>
      </c>
      <c r="D16" s="6" t="s">
        <v>235</v>
      </c>
      <c r="E16" s="6"/>
      <c r="F16" s="5" t="s">
        <v>312</v>
      </c>
      <c r="G16" s="12">
        <v>118536</v>
      </c>
      <c r="H16" s="12"/>
      <c r="I16" s="12">
        <v>5280</v>
      </c>
      <c r="J16" s="12"/>
      <c r="K16" s="12">
        <v>17393</v>
      </c>
      <c r="L16" s="12">
        <v>0</v>
      </c>
      <c r="M16" s="12"/>
      <c r="N16" s="12">
        <v>29847</v>
      </c>
      <c r="O16" s="12">
        <v>1070</v>
      </c>
      <c r="P16" s="12">
        <v>0</v>
      </c>
      <c r="Q16" s="12">
        <v>104</v>
      </c>
      <c r="R16" s="30">
        <f t="shared" si="0"/>
        <v>172230</v>
      </c>
      <c r="S16" s="12">
        <v>71163</v>
      </c>
      <c r="T16" s="12">
        <v>19200</v>
      </c>
      <c r="U16" s="12">
        <v>8991</v>
      </c>
      <c r="V16" s="12">
        <v>311</v>
      </c>
      <c r="W16" s="12">
        <v>61352</v>
      </c>
      <c r="X16" s="12">
        <v>22000</v>
      </c>
      <c r="Y16" s="12">
        <v>7000</v>
      </c>
      <c r="Z16" s="12"/>
      <c r="AA16" s="12"/>
      <c r="AB16" s="13">
        <f t="shared" si="6"/>
        <v>190017</v>
      </c>
      <c r="AC16" s="14">
        <f t="shared" si="2"/>
        <v>-17787</v>
      </c>
      <c r="AD16" s="12">
        <v>2860000</v>
      </c>
      <c r="AE16" s="12">
        <v>2936</v>
      </c>
      <c r="AF16" s="12">
        <v>61225</v>
      </c>
      <c r="AG16" s="12">
        <v>4526</v>
      </c>
      <c r="AH16" s="30">
        <f t="shared" si="3"/>
        <v>2928687</v>
      </c>
      <c r="AI16" s="12">
        <v>3938</v>
      </c>
      <c r="AJ16" s="30">
        <f t="shared" si="4"/>
        <v>2924749</v>
      </c>
    </row>
    <row r="17" spans="1:36" ht="17.850000000000001" customHeight="1" x14ac:dyDescent="0.25">
      <c r="A17" s="5">
        <f t="shared" si="5"/>
        <v>14</v>
      </c>
      <c r="B17" s="5" t="s">
        <v>45</v>
      </c>
      <c r="C17" s="5">
        <v>9812</v>
      </c>
      <c r="D17" s="6" t="s">
        <v>236</v>
      </c>
      <c r="E17" s="6"/>
      <c r="F17" s="5" t="s">
        <v>312</v>
      </c>
      <c r="G17" s="12">
        <v>326112</v>
      </c>
      <c r="H17" s="12"/>
      <c r="I17" s="12">
        <v>2747</v>
      </c>
      <c r="J17" s="12"/>
      <c r="K17" s="12">
        <v>37000</v>
      </c>
      <c r="L17" s="12">
        <v>1000</v>
      </c>
      <c r="M17" s="12"/>
      <c r="N17" s="12">
        <v>29973</v>
      </c>
      <c r="O17" s="12">
        <v>2224</v>
      </c>
      <c r="P17" s="12">
        <v>13649</v>
      </c>
      <c r="Q17" s="12"/>
      <c r="R17" s="30">
        <f t="shared" si="0"/>
        <v>412705</v>
      </c>
      <c r="S17" s="12">
        <v>85815</v>
      </c>
      <c r="T17" s="12"/>
      <c r="U17" s="12">
        <v>2445</v>
      </c>
      <c r="V17" s="12">
        <v>171119</v>
      </c>
      <c r="W17" s="12">
        <v>96033</v>
      </c>
      <c r="X17" s="12">
        <v>94487</v>
      </c>
      <c r="Y17" s="12">
        <v>28603</v>
      </c>
      <c r="Z17" s="12"/>
      <c r="AA17" s="12">
        <v>27704</v>
      </c>
      <c r="AB17" s="13">
        <f t="shared" si="6"/>
        <v>506206</v>
      </c>
      <c r="AC17" s="14">
        <f t="shared" si="2"/>
        <v>-93501</v>
      </c>
      <c r="AD17" s="12">
        <v>4119580</v>
      </c>
      <c r="AE17" s="12">
        <v>29246</v>
      </c>
      <c r="AF17" s="12">
        <v>103906</v>
      </c>
      <c r="AG17" s="12">
        <v>6662</v>
      </c>
      <c r="AH17" s="30">
        <f t="shared" si="3"/>
        <v>4259394</v>
      </c>
      <c r="AI17" s="12">
        <v>75445</v>
      </c>
      <c r="AJ17" s="30">
        <f t="shared" si="4"/>
        <v>4183949</v>
      </c>
    </row>
    <row r="18" spans="1:36" ht="17.850000000000001" customHeight="1" x14ac:dyDescent="0.25">
      <c r="A18" s="5">
        <f t="shared" si="5"/>
        <v>15</v>
      </c>
      <c r="B18" s="5" t="s">
        <v>45</v>
      </c>
      <c r="C18" s="5">
        <v>9813</v>
      </c>
      <c r="D18" s="6" t="s">
        <v>237</v>
      </c>
      <c r="E18" s="6"/>
      <c r="F18" s="5" t="s">
        <v>312</v>
      </c>
      <c r="G18" s="12">
        <v>96915</v>
      </c>
      <c r="H18" s="12">
        <v>0</v>
      </c>
      <c r="I18" s="12"/>
      <c r="J18" s="12"/>
      <c r="K18" s="12"/>
      <c r="L18" s="12"/>
      <c r="M18" s="12"/>
      <c r="N18" s="12">
        <v>17005</v>
      </c>
      <c r="O18" s="12">
        <v>10144</v>
      </c>
      <c r="P18" s="12">
        <v>4685</v>
      </c>
      <c r="Q18" s="12">
        <v>900</v>
      </c>
      <c r="R18" s="30">
        <f t="shared" si="0"/>
        <v>129649</v>
      </c>
      <c r="S18" s="12">
        <v>69249</v>
      </c>
      <c r="T18" s="12">
        <v>6400</v>
      </c>
      <c r="U18" s="12"/>
      <c r="V18" s="12">
        <v>12145</v>
      </c>
      <c r="W18" s="12">
        <v>45541</v>
      </c>
      <c r="X18" s="12">
        <v>16184</v>
      </c>
      <c r="Y18" s="12"/>
      <c r="Z18" s="12"/>
      <c r="AA18" s="12"/>
      <c r="AB18" s="13">
        <f t="shared" si="6"/>
        <v>149519</v>
      </c>
      <c r="AC18" s="14">
        <f t="shared" si="2"/>
        <v>-19870</v>
      </c>
      <c r="AD18" s="12">
        <v>1265160</v>
      </c>
      <c r="AE18" s="12">
        <v>978682</v>
      </c>
      <c r="AF18" s="12">
        <v>177839</v>
      </c>
      <c r="AG18" s="12">
        <v>3288</v>
      </c>
      <c r="AH18" s="30">
        <f t="shared" si="3"/>
        <v>2424969</v>
      </c>
      <c r="AI18" s="12">
        <v>2460</v>
      </c>
      <c r="AJ18" s="30">
        <f t="shared" si="4"/>
        <v>2422509</v>
      </c>
    </row>
    <row r="19" spans="1:36" ht="17.850000000000001" customHeight="1" x14ac:dyDescent="0.25">
      <c r="A19" s="5">
        <f t="shared" si="5"/>
        <v>16</v>
      </c>
      <c r="B19" s="5" t="s">
        <v>45</v>
      </c>
      <c r="C19" s="5">
        <v>9814</v>
      </c>
      <c r="D19" s="6" t="s">
        <v>238</v>
      </c>
      <c r="E19" s="6"/>
      <c r="F19" s="5" t="s">
        <v>312</v>
      </c>
      <c r="G19" s="12"/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/>
      <c r="N19" s="12"/>
      <c r="O19" s="12">
        <v>23064</v>
      </c>
      <c r="P19" s="12">
        <v>0</v>
      </c>
      <c r="Q19" s="12">
        <v>0</v>
      </c>
      <c r="R19" s="30">
        <f t="shared" si="0"/>
        <v>23064</v>
      </c>
      <c r="S19" s="12"/>
      <c r="T19" s="12">
        <v>0</v>
      </c>
      <c r="U19" s="12">
        <v>519</v>
      </c>
      <c r="V19" s="12"/>
      <c r="W19" s="12">
        <v>6927</v>
      </c>
      <c r="X19" s="12">
        <v>206</v>
      </c>
      <c r="Y19" s="12"/>
      <c r="Z19" s="12">
        <v>0</v>
      </c>
      <c r="AA19" s="12">
        <v>1456</v>
      </c>
      <c r="AB19" s="13">
        <f t="shared" si="6"/>
        <v>9108</v>
      </c>
      <c r="AC19" s="14">
        <f t="shared" si="2"/>
        <v>13956</v>
      </c>
      <c r="AD19" s="12">
        <v>114000</v>
      </c>
      <c r="AE19" s="12">
        <v>54000</v>
      </c>
      <c r="AF19" s="12">
        <v>438688</v>
      </c>
      <c r="AG19" s="12">
        <v>0</v>
      </c>
      <c r="AH19" s="30">
        <f t="shared" si="3"/>
        <v>606688</v>
      </c>
      <c r="AI19" s="12">
        <v>0</v>
      </c>
      <c r="AJ19" s="30">
        <f t="shared" si="4"/>
        <v>606688</v>
      </c>
    </row>
    <row r="20" spans="1:36" ht="17.850000000000001" customHeight="1" x14ac:dyDescent="0.25">
      <c r="A20" s="5">
        <f t="shared" si="5"/>
        <v>17</v>
      </c>
      <c r="B20" s="5" t="s">
        <v>45</v>
      </c>
      <c r="C20" s="5">
        <v>15064</v>
      </c>
      <c r="D20" s="6" t="s">
        <v>239</v>
      </c>
      <c r="E20" s="6"/>
      <c r="F20" s="5" t="s">
        <v>312</v>
      </c>
      <c r="G20" s="12">
        <v>97722</v>
      </c>
      <c r="H20" s="12"/>
      <c r="I20" s="12"/>
      <c r="J20" s="12">
        <v>0</v>
      </c>
      <c r="K20" s="12"/>
      <c r="L20" s="12"/>
      <c r="M20" s="12"/>
      <c r="N20" s="12"/>
      <c r="O20" s="12">
        <v>39979</v>
      </c>
      <c r="P20" s="12"/>
      <c r="Q20" s="12"/>
      <c r="R20" s="30">
        <f t="shared" si="0"/>
        <v>137701</v>
      </c>
      <c r="S20" s="12">
        <v>47294</v>
      </c>
      <c r="T20" s="12">
        <v>21450</v>
      </c>
      <c r="U20" s="12">
        <v>516</v>
      </c>
      <c r="V20" s="12">
        <v>15391</v>
      </c>
      <c r="W20" s="12">
        <v>22882</v>
      </c>
      <c r="X20" s="12">
        <v>27311</v>
      </c>
      <c r="Y20" s="12">
        <v>11447</v>
      </c>
      <c r="Z20" s="12">
        <v>1000</v>
      </c>
      <c r="AA20" s="12"/>
      <c r="AB20" s="13">
        <f t="shared" si="6"/>
        <v>147291</v>
      </c>
      <c r="AC20" s="14">
        <f t="shared" si="2"/>
        <v>-9590</v>
      </c>
      <c r="AD20" s="12">
        <v>2530000</v>
      </c>
      <c r="AE20" s="12">
        <v>3750</v>
      </c>
      <c r="AF20" s="12">
        <v>1398389</v>
      </c>
      <c r="AG20" s="12">
        <v>2018</v>
      </c>
      <c r="AH20" s="30">
        <f t="shared" si="3"/>
        <v>3934157</v>
      </c>
      <c r="AI20" s="12">
        <v>7804</v>
      </c>
      <c r="AJ20" s="30">
        <f t="shared" si="4"/>
        <v>3926353</v>
      </c>
    </row>
    <row r="21" spans="1:36" ht="17.850000000000001" customHeight="1" x14ac:dyDescent="0.25">
      <c r="A21" s="5">
        <f t="shared" si="5"/>
        <v>18</v>
      </c>
      <c r="B21" s="5" t="s">
        <v>45</v>
      </c>
      <c r="C21" s="33">
        <v>9826</v>
      </c>
      <c r="D21" s="6" t="s">
        <v>240</v>
      </c>
      <c r="E21" s="6"/>
      <c r="F21" s="5" t="s">
        <v>312</v>
      </c>
      <c r="G21" s="12">
        <v>117805</v>
      </c>
      <c r="H21" s="12">
        <v>2659</v>
      </c>
      <c r="I21" s="12"/>
      <c r="J21" s="12"/>
      <c r="K21" s="12">
        <v>50000</v>
      </c>
      <c r="L21" s="12">
        <v>6000</v>
      </c>
      <c r="M21" s="12"/>
      <c r="N21" s="12">
        <v>129649</v>
      </c>
      <c r="O21" s="12">
        <v>10740</v>
      </c>
      <c r="P21" s="12">
        <v>9458</v>
      </c>
      <c r="Q21" s="12"/>
      <c r="R21" s="30">
        <f t="shared" si="0"/>
        <v>326311</v>
      </c>
      <c r="S21" s="12">
        <v>80521</v>
      </c>
      <c r="T21" s="12">
        <v>12462</v>
      </c>
      <c r="U21" s="12">
        <v>2671</v>
      </c>
      <c r="V21" s="12">
        <v>37290</v>
      </c>
      <c r="W21" s="12">
        <v>100308</v>
      </c>
      <c r="X21" s="12">
        <v>38572</v>
      </c>
      <c r="Y21" s="12">
        <v>1000</v>
      </c>
      <c r="Z21" s="12">
        <v>6659</v>
      </c>
      <c r="AA21" s="12">
        <v>1425</v>
      </c>
      <c r="AB21" s="13">
        <f t="shared" si="6"/>
        <v>280908</v>
      </c>
      <c r="AC21" s="14">
        <f t="shared" si="2"/>
        <v>45403</v>
      </c>
      <c r="AD21" s="12">
        <v>2316000</v>
      </c>
      <c r="AE21" s="12">
        <v>3724794</v>
      </c>
      <c r="AF21" s="12">
        <v>109130</v>
      </c>
      <c r="AG21" s="12">
        <v>6972</v>
      </c>
      <c r="AH21" s="30">
        <f t="shared" si="3"/>
        <v>6156896</v>
      </c>
      <c r="AI21" s="12">
        <v>10962</v>
      </c>
      <c r="AJ21" s="30">
        <f t="shared" si="4"/>
        <v>6145934</v>
      </c>
    </row>
    <row r="22" spans="1:36" ht="17.850000000000001" customHeight="1" x14ac:dyDescent="0.25">
      <c r="A22" s="5">
        <f t="shared" si="5"/>
        <v>19</v>
      </c>
      <c r="B22" s="5" t="s">
        <v>45</v>
      </c>
      <c r="C22" s="33">
        <v>9827</v>
      </c>
      <c r="D22" s="6" t="s">
        <v>241</v>
      </c>
      <c r="E22" s="6"/>
      <c r="F22" s="5" t="s">
        <v>51</v>
      </c>
      <c r="G22" s="12">
        <v>24982</v>
      </c>
      <c r="H22" s="12">
        <v>0</v>
      </c>
      <c r="I22" s="12"/>
      <c r="J22" s="12">
        <v>0</v>
      </c>
      <c r="K22" s="12">
        <v>746</v>
      </c>
      <c r="L22" s="12">
        <v>0</v>
      </c>
      <c r="M22" s="12"/>
      <c r="N22" s="12">
        <v>11471</v>
      </c>
      <c r="O22" s="12">
        <v>2392</v>
      </c>
      <c r="P22" s="12">
        <v>603</v>
      </c>
      <c r="Q22" s="12"/>
      <c r="R22" s="30">
        <f t="shared" si="0"/>
        <v>40194</v>
      </c>
      <c r="S22" s="12">
        <v>0</v>
      </c>
      <c r="T22" s="12">
        <v>0</v>
      </c>
      <c r="U22" s="12"/>
      <c r="V22" s="12">
        <v>0</v>
      </c>
      <c r="W22" s="12">
        <v>17856</v>
      </c>
      <c r="X22" s="12">
        <v>27469</v>
      </c>
      <c r="Y22" s="12">
        <v>2743</v>
      </c>
      <c r="Z22" s="12">
        <v>1000</v>
      </c>
      <c r="AA22" s="12">
        <v>506</v>
      </c>
      <c r="AB22" s="13">
        <f t="shared" si="6"/>
        <v>49574</v>
      </c>
      <c r="AC22" s="14">
        <f t="shared" si="2"/>
        <v>-9380</v>
      </c>
      <c r="AD22" s="12">
        <v>1325000</v>
      </c>
      <c r="AE22" s="12">
        <v>25368</v>
      </c>
      <c r="AF22" s="12">
        <v>116384</v>
      </c>
      <c r="AG22" s="12"/>
      <c r="AH22" s="30">
        <f t="shared" si="3"/>
        <v>1466752</v>
      </c>
      <c r="AI22" s="12">
        <v>-569</v>
      </c>
      <c r="AJ22" s="30">
        <f t="shared" si="4"/>
        <v>1467321</v>
      </c>
    </row>
    <row r="23" spans="1:36" ht="17.850000000000001" customHeight="1" x14ac:dyDescent="0.25">
      <c r="A23" s="5">
        <v>20</v>
      </c>
      <c r="B23" s="5" t="s">
        <v>45</v>
      </c>
      <c r="C23" s="33">
        <v>9828</v>
      </c>
      <c r="D23" s="6" t="s">
        <v>242</v>
      </c>
      <c r="E23" s="6"/>
      <c r="F23" s="5" t="s">
        <v>312</v>
      </c>
      <c r="G23" s="12">
        <v>69736.600000000006</v>
      </c>
      <c r="H23" s="12"/>
      <c r="I23" s="12">
        <v>260</v>
      </c>
      <c r="J23" s="12"/>
      <c r="K23" s="12"/>
      <c r="L23" s="12">
        <v>2000</v>
      </c>
      <c r="M23" s="12"/>
      <c r="N23" s="12">
        <v>7808.35</v>
      </c>
      <c r="O23" s="12">
        <v>23965</v>
      </c>
      <c r="P23" s="12"/>
      <c r="Q23" s="12">
        <v>18167</v>
      </c>
      <c r="R23" s="30">
        <f t="shared" si="0"/>
        <v>121936.95000000001</v>
      </c>
      <c r="S23" s="12"/>
      <c r="T23" s="12"/>
      <c r="U23" s="12"/>
      <c r="V23" s="12">
        <v>59997</v>
      </c>
      <c r="W23" s="12">
        <v>36704</v>
      </c>
      <c r="X23" s="12">
        <v>20716</v>
      </c>
      <c r="Y23" s="12">
        <v>271</v>
      </c>
      <c r="Z23" s="12">
        <v>1632</v>
      </c>
      <c r="AA23" s="12">
        <v>16347</v>
      </c>
      <c r="AB23" s="13">
        <f t="shared" si="6"/>
        <v>135667</v>
      </c>
      <c r="AC23" s="14">
        <f t="shared" si="2"/>
        <v>-13730.049999999988</v>
      </c>
      <c r="AD23" s="12">
        <v>711114</v>
      </c>
      <c r="AE23" s="12">
        <v>54255</v>
      </c>
      <c r="AF23" s="12">
        <v>493501</v>
      </c>
      <c r="AG23" s="12">
        <v>914</v>
      </c>
      <c r="AH23" s="30">
        <f t="shared" si="3"/>
        <v>1259784</v>
      </c>
      <c r="AI23" s="12">
        <v>2189</v>
      </c>
      <c r="AJ23" s="30">
        <f t="shared" si="4"/>
        <v>1257595</v>
      </c>
    </row>
    <row r="24" spans="1:36" ht="17.850000000000001" customHeight="1" x14ac:dyDescent="0.25">
      <c r="A24" s="5">
        <f t="shared" si="5"/>
        <v>21</v>
      </c>
      <c r="B24" s="5" t="s">
        <v>45</v>
      </c>
      <c r="C24" s="33">
        <v>9829</v>
      </c>
      <c r="D24" s="6" t="s">
        <v>243</v>
      </c>
      <c r="E24" s="6"/>
      <c r="F24" s="5" t="s">
        <v>312</v>
      </c>
      <c r="G24" s="12">
        <v>87573</v>
      </c>
      <c r="H24" s="12"/>
      <c r="I24" s="12">
        <v>2101</v>
      </c>
      <c r="J24" s="12"/>
      <c r="K24" s="12"/>
      <c r="L24" s="12"/>
      <c r="M24" s="12"/>
      <c r="N24" s="12">
        <v>20136</v>
      </c>
      <c r="O24" s="12">
        <v>11158</v>
      </c>
      <c r="P24" s="12">
        <v>100</v>
      </c>
      <c r="Q24" s="12">
        <v>866</v>
      </c>
      <c r="R24" s="30">
        <f t="shared" si="0"/>
        <v>121934</v>
      </c>
      <c r="S24" s="12">
        <v>31307</v>
      </c>
      <c r="T24" s="12">
        <v>12320</v>
      </c>
      <c r="U24" s="12">
        <v>3150</v>
      </c>
      <c r="V24" s="12">
        <v>16425</v>
      </c>
      <c r="W24" s="12">
        <v>29049</v>
      </c>
      <c r="X24" s="12">
        <v>13492</v>
      </c>
      <c r="Y24" s="12">
        <v>2778</v>
      </c>
      <c r="Z24" s="12"/>
      <c r="AA24" s="12">
        <v>5428</v>
      </c>
      <c r="AB24" s="13">
        <f t="shared" si="6"/>
        <v>113949</v>
      </c>
      <c r="AC24" s="14">
        <f t="shared" si="2"/>
        <v>7985</v>
      </c>
      <c r="AD24" s="12">
        <v>1205000</v>
      </c>
      <c r="AE24" s="12">
        <v>0</v>
      </c>
      <c r="AF24" s="12">
        <v>281862</v>
      </c>
      <c r="AG24" s="12">
        <v>1122</v>
      </c>
      <c r="AH24" s="30">
        <f t="shared" si="3"/>
        <v>1487984</v>
      </c>
      <c r="AI24" s="12">
        <v>33562</v>
      </c>
      <c r="AJ24" s="30">
        <f t="shared" si="4"/>
        <v>1454422</v>
      </c>
    </row>
    <row r="25" spans="1:36" ht="17.850000000000001" customHeight="1" x14ac:dyDescent="0.25">
      <c r="A25" s="5">
        <v>22</v>
      </c>
      <c r="B25" s="5" t="s">
        <v>45</v>
      </c>
      <c r="C25" s="33">
        <v>9831</v>
      </c>
      <c r="D25" s="6" t="s">
        <v>244</v>
      </c>
      <c r="E25" s="6"/>
      <c r="F25" s="5" t="s">
        <v>312</v>
      </c>
      <c r="G25" s="12">
        <v>61190</v>
      </c>
      <c r="H25" s="12"/>
      <c r="I25" s="12"/>
      <c r="J25" s="12">
        <v>0</v>
      </c>
      <c r="K25" s="12">
        <v>0</v>
      </c>
      <c r="L25" s="12"/>
      <c r="M25" s="12"/>
      <c r="N25" s="12">
        <v>6477</v>
      </c>
      <c r="O25" s="12">
        <v>27837</v>
      </c>
      <c r="P25" s="12"/>
      <c r="Q25" s="12">
        <v>90</v>
      </c>
      <c r="R25" s="30">
        <f t="shared" si="0"/>
        <v>95594</v>
      </c>
      <c r="S25" s="12"/>
      <c r="T25" s="12"/>
      <c r="U25" s="12">
        <v>7356</v>
      </c>
      <c r="V25" s="12">
        <v>44481</v>
      </c>
      <c r="W25" s="12">
        <v>20694</v>
      </c>
      <c r="X25" s="12">
        <v>29468</v>
      </c>
      <c r="Y25" s="12">
        <v>10698</v>
      </c>
      <c r="Z25" s="12"/>
      <c r="AA25" s="12">
        <v>3803</v>
      </c>
      <c r="AB25" s="13">
        <f t="shared" si="6"/>
        <v>116500</v>
      </c>
      <c r="AC25" s="14">
        <f t="shared" si="2"/>
        <v>-20906</v>
      </c>
      <c r="AD25" s="12">
        <v>1033773</v>
      </c>
      <c r="AE25" s="12">
        <v>44781</v>
      </c>
      <c r="AF25" s="12">
        <v>529096</v>
      </c>
      <c r="AG25" s="12">
        <v>7226</v>
      </c>
      <c r="AH25" s="30">
        <f t="shared" si="3"/>
        <v>1614876</v>
      </c>
      <c r="AI25" s="12">
        <v>5967</v>
      </c>
      <c r="AJ25" s="30">
        <f t="shared" si="4"/>
        <v>1608909</v>
      </c>
    </row>
    <row r="26" spans="1:36" ht="17.850000000000001" customHeight="1" x14ac:dyDescent="0.25">
      <c r="A26" s="5">
        <v>23</v>
      </c>
      <c r="B26" s="5" t="s">
        <v>45</v>
      </c>
      <c r="C26" s="5">
        <v>9815</v>
      </c>
      <c r="D26" s="6" t="s">
        <v>245</v>
      </c>
      <c r="E26" s="6"/>
      <c r="F26" s="5" t="s">
        <v>312</v>
      </c>
      <c r="G26" s="12">
        <v>58752</v>
      </c>
      <c r="H26" s="12"/>
      <c r="I26" s="12">
        <v>7149</v>
      </c>
      <c r="J26" s="12"/>
      <c r="K26" s="12"/>
      <c r="L26" s="12">
        <v>0</v>
      </c>
      <c r="M26" s="12"/>
      <c r="N26" s="12"/>
      <c r="O26" s="12">
        <v>12195</v>
      </c>
      <c r="P26" s="12">
        <v>12816</v>
      </c>
      <c r="Q26" s="12"/>
      <c r="R26" s="30">
        <f t="shared" si="0"/>
        <v>90912</v>
      </c>
      <c r="S26" s="12">
        <v>50700</v>
      </c>
      <c r="T26" s="12"/>
      <c r="U26" s="12">
        <v>24084</v>
      </c>
      <c r="V26" s="12"/>
      <c r="W26" s="12"/>
      <c r="X26" s="12"/>
      <c r="Y26" s="12"/>
      <c r="Z26" s="12">
        <v>3874</v>
      </c>
      <c r="AA26" s="12">
        <v>2733</v>
      </c>
      <c r="AB26" s="13">
        <f t="shared" si="6"/>
        <v>81391</v>
      </c>
      <c r="AC26" s="14">
        <f t="shared" si="2"/>
        <v>9521</v>
      </c>
      <c r="AD26" s="12">
        <v>887398</v>
      </c>
      <c r="AE26" s="12"/>
      <c r="AF26" s="12">
        <v>283408</v>
      </c>
      <c r="AG26" s="12"/>
      <c r="AH26" s="30">
        <f t="shared" si="3"/>
        <v>1170806</v>
      </c>
      <c r="AI26" s="12">
        <v>15457</v>
      </c>
      <c r="AJ26" s="30">
        <f t="shared" si="4"/>
        <v>1155349</v>
      </c>
    </row>
    <row r="27" spans="1:36" ht="17.850000000000001" customHeight="1" x14ac:dyDescent="0.25">
      <c r="A27" s="5">
        <f t="shared" si="5"/>
        <v>24</v>
      </c>
      <c r="B27" s="5" t="s">
        <v>45</v>
      </c>
      <c r="C27" s="5">
        <v>9755</v>
      </c>
      <c r="D27" s="6" t="s">
        <v>246</v>
      </c>
      <c r="E27" s="6"/>
      <c r="F27" s="5" t="s">
        <v>312</v>
      </c>
      <c r="G27" s="12">
        <v>15848</v>
      </c>
      <c r="H27" s="12"/>
      <c r="I27" s="12">
        <v>0</v>
      </c>
      <c r="J27" s="12"/>
      <c r="K27" s="12">
        <v>1672</v>
      </c>
      <c r="L27" s="12">
        <v>0</v>
      </c>
      <c r="M27" s="12"/>
      <c r="N27" s="12">
        <v>13752</v>
      </c>
      <c r="O27" s="12">
        <v>24141</v>
      </c>
      <c r="P27" s="12">
        <v>3175</v>
      </c>
      <c r="Q27" s="12">
        <v>4547</v>
      </c>
      <c r="R27" s="30">
        <f t="shared" ref="R27:R58" si="7">SUM(G27:Q27)</f>
        <v>63135</v>
      </c>
      <c r="S27" s="12">
        <v>22918</v>
      </c>
      <c r="T27" s="12">
        <v>0</v>
      </c>
      <c r="U27" s="12"/>
      <c r="V27" s="12"/>
      <c r="W27" s="12">
        <v>15511</v>
      </c>
      <c r="X27" s="12">
        <v>5920</v>
      </c>
      <c r="Y27" s="12"/>
      <c r="Z27" s="12">
        <v>0</v>
      </c>
      <c r="AA27" s="12">
        <v>469</v>
      </c>
      <c r="AB27" s="13">
        <f t="shared" ref="AB27:AB58" si="8">SUM(S27:AA27)</f>
        <v>44818</v>
      </c>
      <c r="AC27" s="14">
        <f t="shared" si="2"/>
        <v>18317</v>
      </c>
      <c r="AD27" s="12">
        <v>800000</v>
      </c>
      <c r="AE27" s="12">
        <v>0</v>
      </c>
      <c r="AF27" s="12">
        <v>819539</v>
      </c>
      <c r="AG27" s="12">
        <v>0</v>
      </c>
      <c r="AH27" s="30">
        <f t="shared" si="3"/>
        <v>1619539</v>
      </c>
      <c r="AI27" s="12">
        <v>0</v>
      </c>
      <c r="AJ27" s="30">
        <f t="shared" ref="AJ27:AJ58" si="9">+AH27-AI27</f>
        <v>1619539</v>
      </c>
    </row>
    <row r="28" spans="1:36" ht="17.850000000000001" customHeight="1" x14ac:dyDescent="0.25">
      <c r="A28" s="5">
        <f t="shared" si="5"/>
        <v>25</v>
      </c>
      <c r="B28" s="5" t="s">
        <v>45</v>
      </c>
      <c r="C28" s="5">
        <v>9802</v>
      </c>
      <c r="D28" s="6" t="s">
        <v>247</v>
      </c>
      <c r="E28" s="6"/>
      <c r="F28" s="5" t="s">
        <v>312</v>
      </c>
      <c r="G28" s="12">
        <v>49821</v>
      </c>
      <c r="H28" s="12"/>
      <c r="I28" s="12">
        <v>749</v>
      </c>
      <c r="J28" s="12"/>
      <c r="K28" s="12">
        <v>3090</v>
      </c>
      <c r="L28" s="12"/>
      <c r="M28" s="12"/>
      <c r="N28" s="12">
        <v>1089</v>
      </c>
      <c r="O28" s="12">
        <v>53768</v>
      </c>
      <c r="P28" s="12">
        <v>50419</v>
      </c>
      <c r="Q28" s="12">
        <v>1426</v>
      </c>
      <c r="R28" s="30">
        <f t="shared" ref="R28:R40" si="10">SUM(G28:Q28)</f>
        <v>160362</v>
      </c>
      <c r="S28" s="12">
        <v>101000</v>
      </c>
      <c r="T28" s="12"/>
      <c r="U28" s="12">
        <v>4350</v>
      </c>
      <c r="V28" s="12">
        <v>55991</v>
      </c>
      <c r="W28" s="12">
        <v>17847</v>
      </c>
      <c r="X28" s="12">
        <v>57582</v>
      </c>
      <c r="Y28" s="12"/>
      <c r="Z28" s="12">
        <v>1845</v>
      </c>
      <c r="AA28" s="12">
        <v>1690</v>
      </c>
      <c r="AB28" s="13">
        <f t="shared" ref="AB28:AB40" si="11">SUM(S28:AA28)</f>
        <v>240305</v>
      </c>
      <c r="AC28" s="14">
        <f t="shared" si="2"/>
        <v>-79943</v>
      </c>
      <c r="AD28" s="12">
        <v>1109308</v>
      </c>
      <c r="AE28" s="12">
        <v>1414125</v>
      </c>
      <c r="AF28" s="12"/>
      <c r="AG28" s="12"/>
      <c r="AH28" s="30">
        <f t="shared" si="3"/>
        <v>2523433</v>
      </c>
      <c r="AI28" s="12">
        <v>2546906</v>
      </c>
      <c r="AJ28" s="30">
        <f t="shared" ref="AJ28:AJ40" si="12">+AH28-AI28</f>
        <v>-23473</v>
      </c>
    </row>
    <row r="29" spans="1:36" ht="17.850000000000001" customHeight="1" x14ac:dyDescent="0.25">
      <c r="A29" s="5">
        <f t="shared" si="5"/>
        <v>26</v>
      </c>
      <c r="B29" s="5" t="s">
        <v>45</v>
      </c>
      <c r="C29" s="5">
        <v>9773</v>
      </c>
      <c r="D29" s="6" t="s">
        <v>248</v>
      </c>
      <c r="E29" s="6"/>
      <c r="F29" s="5" t="s">
        <v>312</v>
      </c>
      <c r="G29" s="12">
        <v>287294</v>
      </c>
      <c r="H29" s="12">
        <v>0</v>
      </c>
      <c r="I29" s="12">
        <v>90</v>
      </c>
      <c r="J29" s="12"/>
      <c r="K29" s="12">
        <v>150143</v>
      </c>
      <c r="L29" s="12"/>
      <c r="M29" s="12"/>
      <c r="N29" s="12">
        <v>9086</v>
      </c>
      <c r="O29" s="12">
        <v>1717</v>
      </c>
      <c r="P29" s="12">
        <v>24495</v>
      </c>
      <c r="Q29" s="12">
        <v>2294</v>
      </c>
      <c r="R29" s="30">
        <f t="shared" si="10"/>
        <v>475119</v>
      </c>
      <c r="S29" s="12">
        <v>135617</v>
      </c>
      <c r="T29" s="12">
        <v>70410</v>
      </c>
      <c r="U29" s="12">
        <v>2025</v>
      </c>
      <c r="V29" s="12">
        <v>140074</v>
      </c>
      <c r="W29" s="12">
        <v>42656</v>
      </c>
      <c r="X29" s="12">
        <v>56279</v>
      </c>
      <c r="Y29" s="12">
        <v>5218</v>
      </c>
      <c r="Z29" s="12">
        <v>1000</v>
      </c>
      <c r="AA29" s="12">
        <v>39198</v>
      </c>
      <c r="AB29" s="13">
        <f t="shared" si="11"/>
        <v>492477</v>
      </c>
      <c r="AC29" s="14">
        <f t="shared" si="2"/>
        <v>-17358</v>
      </c>
      <c r="AD29" s="12">
        <v>1060000</v>
      </c>
      <c r="AE29" s="12">
        <v>12583</v>
      </c>
      <c r="AF29" s="12">
        <v>74845</v>
      </c>
      <c r="AG29" s="12">
        <v>3019</v>
      </c>
      <c r="AH29" s="30">
        <f t="shared" si="3"/>
        <v>1150447</v>
      </c>
      <c r="AI29" s="12">
        <v>60755</v>
      </c>
      <c r="AJ29" s="30">
        <f t="shared" si="12"/>
        <v>1089692</v>
      </c>
    </row>
    <row r="30" spans="1:36" ht="17.850000000000001" customHeight="1" x14ac:dyDescent="0.25">
      <c r="A30" s="5">
        <f t="shared" si="5"/>
        <v>27</v>
      </c>
      <c r="B30" s="5" t="s">
        <v>45</v>
      </c>
      <c r="C30" s="33">
        <v>9833</v>
      </c>
      <c r="D30" s="6" t="s">
        <v>249</v>
      </c>
      <c r="E30" s="6"/>
      <c r="F30" s="5" t="s">
        <v>51</v>
      </c>
      <c r="G30" s="12">
        <v>9445</v>
      </c>
      <c r="H30" s="12">
        <v>125</v>
      </c>
      <c r="I30" s="12"/>
      <c r="J30" s="12">
        <v>0</v>
      </c>
      <c r="K30" s="12">
        <v>154</v>
      </c>
      <c r="L30" s="12"/>
      <c r="M30" s="12"/>
      <c r="N30" s="12"/>
      <c r="O30" s="12">
        <v>1829</v>
      </c>
      <c r="P30" s="12"/>
      <c r="Q30" s="12"/>
      <c r="R30" s="30">
        <f t="shared" si="10"/>
        <v>11553</v>
      </c>
      <c r="S30" s="12">
        <v>1192</v>
      </c>
      <c r="T30" s="12">
        <v>0</v>
      </c>
      <c r="U30" s="12">
        <v>3350</v>
      </c>
      <c r="V30" s="12">
        <v>0</v>
      </c>
      <c r="W30" s="12">
        <v>8749</v>
      </c>
      <c r="X30" s="12">
        <v>2473</v>
      </c>
      <c r="Y30" s="12">
        <v>400</v>
      </c>
      <c r="Z30" s="12">
        <v>425</v>
      </c>
      <c r="AA30" s="12"/>
      <c r="AB30" s="13">
        <f t="shared" si="11"/>
        <v>16589</v>
      </c>
      <c r="AC30" s="14">
        <f t="shared" si="2"/>
        <v>-5036</v>
      </c>
      <c r="AD30" s="12">
        <v>390000</v>
      </c>
      <c r="AE30" s="12">
        <v>0</v>
      </c>
      <c r="AF30" s="12">
        <v>67915</v>
      </c>
      <c r="AG30" s="12">
        <v>0</v>
      </c>
      <c r="AH30" s="30">
        <f t="shared" si="3"/>
        <v>457915</v>
      </c>
      <c r="AI30" s="12">
        <v>46</v>
      </c>
      <c r="AJ30" s="30">
        <f t="shared" si="12"/>
        <v>457869</v>
      </c>
    </row>
    <row r="31" spans="1:36" ht="17.850000000000001" customHeight="1" x14ac:dyDescent="0.25">
      <c r="A31" s="5">
        <f t="shared" si="5"/>
        <v>28</v>
      </c>
      <c r="B31" s="5" t="s">
        <v>45</v>
      </c>
      <c r="C31" s="5">
        <v>9816</v>
      </c>
      <c r="D31" s="6" t="s">
        <v>250</v>
      </c>
      <c r="E31" s="6"/>
      <c r="F31" s="5" t="s">
        <v>312</v>
      </c>
      <c r="G31" s="12">
        <v>59422</v>
      </c>
      <c r="H31" s="12"/>
      <c r="I31" s="12">
        <v>47876</v>
      </c>
      <c r="J31" s="12">
        <v>42698</v>
      </c>
      <c r="K31" s="12"/>
      <c r="L31" s="12">
        <v>0</v>
      </c>
      <c r="M31" s="12"/>
      <c r="N31" s="12">
        <v>4931</v>
      </c>
      <c r="O31" s="12">
        <v>49431</v>
      </c>
      <c r="P31" s="12"/>
      <c r="Q31" s="12">
        <v>3840</v>
      </c>
      <c r="R31" s="30">
        <f t="shared" si="10"/>
        <v>208198</v>
      </c>
      <c r="S31" s="12">
        <v>13348</v>
      </c>
      <c r="T31" s="12">
        <v>768</v>
      </c>
      <c r="U31" s="12">
        <v>5399</v>
      </c>
      <c r="V31" s="12">
        <v>12556</v>
      </c>
      <c r="W31" s="12">
        <v>41502</v>
      </c>
      <c r="X31" s="12">
        <v>12174</v>
      </c>
      <c r="Y31" s="12">
        <v>4461</v>
      </c>
      <c r="Z31" s="12">
        <v>3190</v>
      </c>
      <c r="AA31" s="12">
        <v>3266</v>
      </c>
      <c r="AB31" s="13">
        <f t="shared" si="11"/>
        <v>96664</v>
      </c>
      <c r="AC31" s="14">
        <f t="shared" si="2"/>
        <v>111534</v>
      </c>
      <c r="AD31" s="12">
        <v>1191966</v>
      </c>
      <c r="AE31" s="12">
        <v>170978</v>
      </c>
      <c r="AF31" s="12">
        <v>1063855</v>
      </c>
      <c r="AG31" s="12">
        <v>4384</v>
      </c>
      <c r="AH31" s="30">
        <f t="shared" si="3"/>
        <v>2431183</v>
      </c>
      <c r="AI31" s="12">
        <v>101960</v>
      </c>
      <c r="AJ31" s="30">
        <f t="shared" si="12"/>
        <v>2329223</v>
      </c>
    </row>
    <row r="32" spans="1:36" ht="17.850000000000001" customHeight="1" x14ac:dyDescent="0.25">
      <c r="A32" s="5">
        <f t="shared" si="5"/>
        <v>29</v>
      </c>
      <c r="B32" s="5" t="s">
        <v>45</v>
      </c>
      <c r="C32" s="5">
        <v>9853</v>
      </c>
      <c r="D32" s="6" t="s">
        <v>251</v>
      </c>
      <c r="E32" s="6"/>
      <c r="F32" s="5" t="s">
        <v>51</v>
      </c>
      <c r="G32" s="12">
        <v>41300</v>
      </c>
      <c r="H32" s="12">
        <v>0</v>
      </c>
      <c r="I32" s="12">
        <v>270</v>
      </c>
      <c r="J32" s="12"/>
      <c r="K32" s="12">
        <v>48300</v>
      </c>
      <c r="L32" s="12"/>
      <c r="M32" s="12"/>
      <c r="N32" s="12">
        <v>700</v>
      </c>
      <c r="O32" s="12">
        <v>8857</v>
      </c>
      <c r="P32" s="12"/>
      <c r="Q32" s="12">
        <v>2931</v>
      </c>
      <c r="R32" s="30">
        <f t="shared" si="10"/>
        <v>102358</v>
      </c>
      <c r="S32" s="12">
        <v>50761</v>
      </c>
      <c r="T32" s="12">
        <v>3492</v>
      </c>
      <c r="U32" s="12">
        <v>2774</v>
      </c>
      <c r="V32" s="12">
        <v>9172</v>
      </c>
      <c r="W32" s="12">
        <v>6892</v>
      </c>
      <c r="X32" s="12"/>
      <c r="Y32" s="12">
        <v>2576</v>
      </c>
      <c r="Z32" s="12"/>
      <c r="AA32" s="12">
        <v>658</v>
      </c>
      <c r="AB32" s="13">
        <f t="shared" si="11"/>
        <v>76325</v>
      </c>
      <c r="AC32" s="14">
        <f t="shared" si="2"/>
        <v>26033</v>
      </c>
      <c r="AD32" s="12">
        <v>0</v>
      </c>
      <c r="AE32" s="12">
        <v>0</v>
      </c>
      <c r="AF32" s="12">
        <v>141783</v>
      </c>
      <c r="AG32" s="12">
        <v>0</v>
      </c>
      <c r="AH32" s="30">
        <f t="shared" si="3"/>
        <v>141783</v>
      </c>
      <c r="AI32" s="12">
        <v>0</v>
      </c>
      <c r="AJ32" s="30">
        <f t="shared" si="12"/>
        <v>141783</v>
      </c>
    </row>
    <row r="33" spans="1:36" ht="17.850000000000001" customHeight="1" x14ac:dyDescent="0.25">
      <c r="A33" s="5">
        <f t="shared" si="5"/>
        <v>30</v>
      </c>
      <c r="B33" s="5" t="s">
        <v>45</v>
      </c>
      <c r="C33" s="5">
        <v>9817</v>
      </c>
      <c r="D33" s="6" t="s">
        <v>252</v>
      </c>
      <c r="E33" s="6"/>
      <c r="F33" s="5" t="s">
        <v>51</v>
      </c>
      <c r="G33" s="12">
        <v>76309</v>
      </c>
      <c r="H33" s="12">
        <v>4650</v>
      </c>
      <c r="I33" s="12">
        <v>40348</v>
      </c>
      <c r="J33" s="12">
        <v>0</v>
      </c>
      <c r="K33" s="12">
        <v>10000</v>
      </c>
      <c r="L33" s="12">
        <v>0</v>
      </c>
      <c r="M33" s="12"/>
      <c r="N33" s="12">
        <v>6102</v>
      </c>
      <c r="O33" s="12"/>
      <c r="P33" s="12">
        <v>200</v>
      </c>
      <c r="Q33" s="12">
        <v>0</v>
      </c>
      <c r="R33" s="30">
        <f t="shared" si="10"/>
        <v>137609</v>
      </c>
      <c r="S33" s="12">
        <v>65981</v>
      </c>
      <c r="T33" s="12">
        <v>5998</v>
      </c>
      <c r="U33" s="12"/>
      <c r="V33" s="12">
        <v>45677</v>
      </c>
      <c r="W33" s="12">
        <v>14648</v>
      </c>
      <c r="X33" s="12">
        <v>12300</v>
      </c>
      <c r="Y33" s="12">
        <v>14512</v>
      </c>
      <c r="Z33" s="12">
        <v>1643</v>
      </c>
      <c r="AA33" s="12">
        <v>0</v>
      </c>
      <c r="AB33" s="13">
        <f t="shared" si="11"/>
        <v>160759</v>
      </c>
      <c r="AC33" s="14">
        <f t="shared" si="2"/>
        <v>-23150</v>
      </c>
      <c r="AD33" s="12">
        <v>0</v>
      </c>
      <c r="AE33" s="12">
        <v>1274</v>
      </c>
      <c r="AF33" s="12"/>
      <c r="AG33" s="12">
        <v>0</v>
      </c>
      <c r="AH33" s="30">
        <f t="shared" si="3"/>
        <v>1274</v>
      </c>
      <c r="AI33" s="12">
        <v>0</v>
      </c>
      <c r="AJ33" s="30">
        <f t="shared" si="12"/>
        <v>1274</v>
      </c>
    </row>
    <row r="34" spans="1:36" ht="17.850000000000001" customHeight="1" x14ac:dyDescent="0.25">
      <c r="A34" s="5">
        <f t="shared" si="5"/>
        <v>31</v>
      </c>
      <c r="B34" s="5" t="s">
        <v>45</v>
      </c>
      <c r="C34" s="5">
        <v>9778</v>
      </c>
      <c r="D34" s="6" t="s">
        <v>253</v>
      </c>
      <c r="E34" s="6"/>
      <c r="F34" s="5" t="s">
        <v>312</v>
      </c>
      <c r="G34" s="12">
        <v>38609</v>
      </c>
      <c r="H34" s="12"/>
      <c r="I34" s="12"/>
      <c r="J34" s="12">
        <v>135088</v>
      </c>
      <c r="K34" s="12"/>
      <c r="L34" s="12"/>
      <c r="M34" s="12"/>
      <c r="N34" s="12"/>
      <c r="O34" s="12">
        <v>30338</v>
      </c>
      <c r="P34" s="12">
        <v>6899</v>
      </c>
      <c r="Q34" s="12"/>
      <c r="R34" s="30">
        <f t="shared" si="10"/>
        <v>210934</v>
      </c>
      <c r="S34" s="12">
        <v>16199</v>
      </c>
      <c r="T34" s="12"/>
      <c r="U34" s="12">
        <v>4692</v>
      </c>
      <c r="V34" s="12"/>
      <c r="W34" s="12">
        <v>11300</v>
      </c>
      <c r="X34" s="12">
        <v>11963</v>
      </c>
      <c r="Y34" s="12">
        <v>1971</v>
      </c>
      <c r="Z34" s="12">
        <v>0</v>
      </c>
      <c r="AA34" s="12"/>
      <c r="AB34" s="13">
        <f t="shared" si="11"/>
        <v>46125</v>
      </c>
      <c r="AC34" s="14">
        <f t="shared" si="2"/>
        <v>164809</v>
      </c>
      <c r="AD34" s="12">
        <v>548446</v>
      </c>
      <c r="AE34" s="12">
        <v>5618</v>
      </c>
      <c r="AF34" s="12">
        <v>423242</v>
      </c>
      <c r="AG34" s="12">
        <v>22546</v>
      </c>
      <c r="AH34" s="30">
        <f t="shared" si="3"/>
        <v>999852</v>
      </c>
      <c r="AI34" s="12">
        <v>3588</v>
      </c>
      <c r="AJ34" s="30">
        <f t="shared" si="12"/>
        <v>996264</v>
      </c>
    </row>
    <row r="35" spans="1:36" ht="17.850000000000001" customHeight="1" x14ac:dyDescent="0.25">
      <c r="A35" s="5">
        <f t="shared" si="5"/>
        <v>32</v>
      </c>
      <c r="B35" s="5" t="s">
        <v>45</v>
      </c>
      <c r="C35" s="5">
        <v>9779</v>
      </c>
      <c r="D35" s="6" t="s">
        <v>254</v>
      </c>
      <c r="E35" s="6"/>
      <c r="F35" s="5" t="s">
        <v>312</v>
      </c>
      <c r="G35" s="12">
        <v>147944</v>
      </c>
      <c r="H35" s="12">
        <v>250</v>
      </c>
      <c r="I35" s="12"/>
      <c r="J35" s="12">
        <v>0</v>
      </c>
      <c r="K35" s="12"/>
      <c r="L35" s="12"/>
      <c r="M35" s="12"/>
      <c r="N35" s="12">
        <v>51235</v>
      </c>
      <c r="O35" s="12">
        <v>3117</v>
      </c>
      <c r="P35" s="12">
        <v>9240</v>
      </c>
      <c r="Q35" s="12">
        <v>2</v>
      </c>
      <c r="R35" s="30">
        <f t="shared" si="10"/>
        <v>211788</v>
      </c>
      <c r="S35" s="12">
        <v>86908</v>
      </c>
      <c r="T35" s="12">
        <v>13894</v>
      </c>
      <c r="U35" s="12">
        <v>1645</v>
      </c>
      <c r="V35" s="12">
        <v>34158</v>
      </c>
      <c r="W35" s="12">
        <v>80188</v>
      </c>
      <c r="X35" s="12">
        <v>10942</v>
      </c>
      <c r="Y35" s="12">
        <v>500</v>
      </c>
      <c r="Z35" s="12">
        <v>1879</v>
      </c>
      <c r="AA35" s="12">
        <v>18258</v>
      </c>
      <c r="AB35" s="13">
        <f t="shared" si="11"/>
        <v>248372</v>
      </c>
      <c r="AC35" s="14">
        <f t="shared" si="2"/>
        <v>-36584</v>
      </c>
      <c r="AD35" s="12">
        <v>4270000</v>
      </c>
      <c r="AE35" s="12">
        <v>7435</v>
      </c>
      <c r="AF35" s="12">
        <v>103076</v>
      </c>
      <c r="AG35" s="12">
        <v>3736</v>
      </c>
      <c r="AH35" s="30">
        <f t="shared" si="3"/>
        <v>4384247</v>
      </c>
      <c r="AI35" s="12">
        <v>20091</v>
      </c>
      <c r="AJ35" s="30">
        <f t="shared" si="12"/>
        <v>4364156</v>
      </c>
    </row>
    <row r="36" spans="1:36" ht="17.850000000000001" customHeight="1" x14ac:dyDescent="0.25">
      <c r="A36" s="5">
        <f t="shared" si="5"/>
        <v>33</v>
      </c>
      <c r="B36" s="5" t="s">
        <v>45</v>
      </c>
      <c r="C36" s="5">
        <v>9780</v>
      </c>
      <c r="D36" s="6" t="s">
        <v>255</v>
      </c>
      <c r="E36" s="6"/>
      <c r="F36" s="5" t="s">
        <v>312</v>
      </c>
      <c r="G36" s="12">
        <v>172661</v>
      </c>
      <c r="H36" s="12"/>
      <c r="I36" s="12">
        <v>7882</v>
      </c>
      <c r="J36" s="12">
        <v>26739</v>
      </c>
      <c r="K36" s="12"/>
      <c r="L36" s="12"/>
      <c r="M36" s="12"/>
      <c r="N36" s="12">
        <v>36713</v>
      </c>
      <c r="O36" s="12">
        <v>3414</v>
      </c>
      <c r="P36" s="12">
        <v>14462</v>
      </c>
      <c r="Q36" s="12">
        <v>3574</v>
      </c>
      <c r="R36" s="30">
        <f t="shared" si="10"/>
        <v>265445</v>
      </c>
      <c r="S36" s="12">
        <v>75693</v>
      </c>
      <c r="T36" s="12">
        <v>21610</v>
      </c>
      <c r="U36" s="12">
        <v>1767</v>
      </c>
      <c r="V36" s="12">
        <v>68490</v>
      </c>
      <c r="W36" s="12">
        <v>77637</v>
      </c>
      <c r="X36" s="12">
        <v>28095</v>
      </c>
      <c r="Y36" s="12">
        <v>1845</v>
      </c>
      <c r="Z36" s="12">
        <v>1800</v>
      </c>
      <c r="AA36" s="12">
        <v>2509</v>
      </c>
      <c r="AB36" s="13">
        <f t="shared" si="11"/>
        <v>279446</v>
      </c>
      <c r="AC36" s="14">
        <f t="shared" si="2"/>
        <v>-14001</v>
      </c>
      <c r="AD36" s="12">
        <v>6355000</v>
      </c>
      <c r="AE36" s="12">
        <v>0</v>
      </c>
      <c r="AF36" s="12">
        <v>145834</v>
      </c>
      <c r="AG36" s="12">
        <v>3382</v>
      </c>
      <c r="AH36" s="30">
        <f t="shared" si="3"/>
        <v>6504216</v>
      </c>
      <c r="AI36" s="12">
        <v>55460</v>
      </c>
      <c r="AJ36" s="30">
        <f t="shared" si="12"/>
        <v>6448756</v>
      </c>
    </row>
    <row r="37" spans="1:36" ht="17.850000000000001" customHeight="1" x14ac:dyDescent="0.25">
      <c r="A37" s="5">
        <f t="shared" si="5"/>
        <v>34</v>
      </c>
      <c r="B37" s="5" t="s">
        <v>45</v>
      </c>
      <c r="C37" s="33">
        <v>12115</v>
      </c>
      <c r="D37" s="6" t="s">
        <v>256</v>
      </c>
      <c r="E37" s="6"/>
      <c r="F37" s="5" t="s">
        <v>312</v>
      </c>
      <c r="G37" s="12">
        <v>14580</v>
      </c>
      <c r="H37" s="12"/>
      <c r="I37" s="12"/>
      <c r="J37" s="12"/>
      <c r="K37" s="12"/>
      <c r="L37" s="12"/>
      <c r="M37" s="12"/>
      <c r="N37" s="12">
        <v>13000</v>
      </c>
      <c r="O37" s="12">
        <v>506</v>
      </c>
      <c r="P37" s="12"/>
      <c r="Q37" s="12">
        <v>200</v>
      </c>
      <c r="R37" s="30">
        <f t="shared" si="10"/>
        <v>28286</v>
      </c>
      <c r="S37" s="12">
        <v>6210</v>
      </c>
      <c r="T37" s="12"/>
      <c r="U37" s="12"/>
      <c r="V37" s="12"/>
      <c r="W37" s="12">
        <v>11882</v>
      </c>
      <c r="X37" s="12">
        <v>2804</v>
      </c>
      <c r="Y37" s="12">
        <v>700</v>
      </c>
      <c r="Z37" s="12">
        <v>1200</v>
      </c>
      <c r="AA37" s="12">
        <v>322</v>
      </c>
      <c r="AB37" s="13">
        <f t="shared" si="11"/>
        <v>23118</v>
      </c>
      <c r="AC37" s="14">
        <f t="shared" si="2"/>
        <v>5168</v>
      </c>
      <c r="AD37" s="12">
        <v>1125000</v>
      </c>
      <c r="AE37" s="12">
        <v>0</v>
      </c>
      <c r="AF37" s="12">
        <v>52141</v>
      </c>
      <c r="AG37" s="12">
        <v>0</v>
      </c>
      <c r="AH37" s="30">
        <f t="shared" si="3"/>
        <v>1177141</v>
      </c>
      <c r="AI37" s="12">
        <v>0</v>
      </c>
      <c r="AJ37" s="30">
        <f t="shared" si="12"/>
        <v>1177141</v>
      </c>
    </row>
    <row r="38" spans="1:36" ht="17.850000000000001" customHeight="1" x14ac:dyDescent="0.25">
      <c r="A38" s="5">
        <f t="shared" si="5"/>
        <v>35</v>
      </c>
      <c r="B38" s="5" t="s">
        <v>45</v>
      </c>
      <c r="C38" s="5">
        <v>9785</v>
      </c>
      <c r="D38" s="6" t="s">
        <v>257</v>
      </c>
      <c r="E38" s="6"/>
      <c r="F38" s="5" t="s">
        <v>51</v>
      </c>
      <c r="G38" s="12">
        <v>24059</v>
      </c>
      <c r="H38" s="12"/>
      <c r="I38" s="12">
        <v>0</v>
      </c>
      <c r="J38" s="12">
        <v>0</v>
      </c>
      <c r="K38" s="12"/>
      <c r="L38" s="12"/>
      <c r="M38" s="12"/>
      <c r="N38" s="12"/>
      <c r="O38" s="12"/>
      <c r="P38" s="12">
        <v>0</v>
      </c>
      <c r="Q38" s="12"/>
      <c r="R38" s="30">
        <f t="shared" si="10"/>
        <v>24059</v>
      </c>
      <c r="S38" s="12">
        <v>4110</v>
      </c>
      <c r="T38" s="12"/>
      <c r="U38" s="12">
        <v>747</v>
      </c>
      <c r="V38" s="12"/>
      <c r="W38" s="12"/>
      <c r="X38" s="12"/>
      <c r="Y38" s="12">
        <v>0</v>
      </c>
      <c r="Z38" s="12"/>
      <c r="AA38" s="12">
        <v>7417</v>
      </c>
      <c r="AB38" s="13">
        <f t="shared" si="11"/>
        <v>12274</v>
      </c>
      <c r="AC38" s="14">
        <f t="shared" si="2"/>
        <v>11785</v>
      </c>
      <c r="AD38" s="12"/>
      <c r="AE38" s="12"/>
      <c r="AF38" s="12">
        <v>49094</v>
      </c>
      <c r="AG38" s="12">
        <v>0</v>
      </c>
      <c r="AH38" s="30">
        <f t="shared" si="3"/>
        <v>49094</v>
      </c>
      <c r="AI38" s="12"/>
      <c r="AJ38" s="30">
        <f t="shared" si="12"/>
        <v>49094</v>
      </c>
    </row>
    <row r="39" spans="1:36" ht="17.850000000000001" customHeight="1" x14ac:dyDescent="0.25">
      <c r="A39" s="5">
        <f t="shared" si="5"/>
        <v>36</v>
      </c>
      <c r="B39" s="5" t="s">
        <v>45</v>
      </c>
      <c r="C39" s="5">
        <v>9759</v>
      </c>
      <c r="D39" s="6" t="s">
        <v>258</v>
      </c>
      <c r="E39" s="6"/>
      <c r="F39" s="5" t="s">
        <v>312</v>
      </c>
      <c r="G39" s="12">
        <v>79375</v>
      </c>
      <c r="H39" s="12">
        <v>640</v>
      </c>
      <c r="I39" s="12"/>
      <c r="J39" s="12"/>
      <c r="K39" s="12">
        <v>48835</v>
      </c>
      <c r="L39" s="12"/>
      <c r="M39" s="12"/>
      <c r="N39" s="12">
        <v>18304</v>
      </c>
      <c r="O39" s="12">
        <v>51186</v>
      </c>
      <c r="P39" s="12">
        <v>5641</v>
      </c>
      <c r="Q39" s="12">
        <v>406</v>
      </c>
      <c r="R39" s="30">
        <f t="shared" si="10"/>
        <v>204387</v>
      </c>
      <c r="S39" s="12">
        <v>86764</v>
      </c>
      <c r="T39" s="12">
        <v>3553</v>
      </c>
      <c r="U39" s="12">
        <v>11899</v>
      </c>
      <c r="V39" s="12">
        <v>3127</v>
      </c>
      <c r="W39" s="12">
        <v>32954</v>
      </c>
      <c r="X39" s="12">
        <v>14825</v>
      </c>
      <c r="Y39" s="12">
        <v>2156</v>
      </c>
      <c r="Z39" s="12">
        <v>7536</v>
      </c>
      <c r="AA39" s="12">
        <v>564</v>
      </c>
      <c r="AB39" s="13">
        <f t="shared" si="11"/>
        <v>163378</v>
      </c>
      <c r="AC39" s="14">
        <f t="shared" si="2"/>
        <v>41009</v>
      </c>
      <c r="AD39" s="12"/>
      <c r="AE39" s="12"/>
      <c r="AF39" s="12"/>
      <c r="AG39" s="12"/>
      <c r="AH39" s="30">
        <f t="shared" si="3"/>
        <v>0</v>
      </c>
      <c r="AI39" s="12"/>
      <c r="AJ39" s="30">
        <f t="shared" si="12"/>
        <v>0</v>
      </c>
    </row>
    <row r="40" spans="1:36" ht="17.850000000000001" customHeight="1" x14ac:dyDescent="0.25">
      <c r="A40" s="5">
        <f t="shared" si="5"/>
        <v>37</v>
      </c>
      <c r="B40" s="5" t="s">
        <v>45</v>
      </c>
      <c r="C40" s="33">
        <v>9835</v>
      </c>
      <c r="D40" s="6" t="s">
        <v>259</v>
      </c>
      <c r="E40" s="6"/>
      <c r="F40" s="5" t="s">
        <v>312</v>
      </c>
      <c r="G40" s="12">
        <v>11602</v>
      </c>
      <c r="H40" s="12"/>
      <c r="I40" s="12"/>
      <c r="J40" s="12"/>
      <c r="K40" s="12">
        <v>0</v>
      </c>
      <c r="L40" s="12">
        <v>0</v>
      </c>
      <c r="M40" s="12"/>
      <c r="N40" s="12"/>
      <c r="O40" s="12">
        <v>899</v>
      </c>
      <c r="P40" s="12"/>
      <c r="Q40" s="12">
        <v>1257</v>
      </c>
      <c r="R40" s="30">
        <f t="shared" si="10"/>
        <v>13758</v>
      </c>
      <c r="S40" s="12"/>
      <c r="T40" s="12"/>
      <c r="U40" s="12">
        <v>874</v>
      </c>
      <c r="V40" s="12"/>
      <c r="W40" s="12">
        <v>3989</v>
      </c>
      <c r="X40" s="12">
        <v>4139</v>
      </c>
      <c r="Y40" s="12"/>
      <c r="Z40" s="12">
        <v>1620</v>
      </c>
      <c r="AA40" s="12"/>
      <c r="AB40" s="13">
        <f t="shared" si="11"/>
        <v>10622</v>
      </c>
      <c r="AC40" s="14">
        <f t="shared" si="2"/>
        <v>3136</v>
      </c>
      <c r="AD40" s="12">
        <v>411500</v>
      </c>
      <c r="AE40" s="12"/>
      <c r="AF40" s="12">
        <v>31049</v>
      </c>
      <c r="AG40" s="12">
        <v>0</v>
      </c>
      <c r="AH40" s="30">
        <f t="shared" ref="AH40:AH58" si="13">SUM(AD40:AG40)</f>
        <v>442549</v>
      </c>
      <c r="AI40" s="12">
        <v>0</v>
      </c>
      <c r="AJ40" s="30">
        <f t="shared" si="12"/>
        <v>442549</v>
      </c>
    </row>
    <row r="41" spans="1:36" ht="17.850000000000001" customHeight="1" x14ac:dyDescent="0.25">
      <c r="A41" s="5">
        <f t="shared" si="5"/>
        <v>38</v>
      </c>
      <c r="B41" s="5" t="s">
        <v>45</v>
      </c>
      <c r="C41" s="5">
        <v>9783</v>
      </c>
      <c r="D41" s="6" t="s">
        <v>260</v>
      </c>
      <c r="E41" s="6"/>
      <c r="F41" s="5" t="s">
        <v>312</v>
      </c>
      <c r="G41" s="12">
        <v>87956</v>
      </c>
      <c r="H41" s="12">
        <v>1110</v>
      </c>
      <c r="I41" s="12"/>
      <c r="J41" s="12">
        <v>0</v>
      </c>
      <c r="K41" s="12">
        <v>0</v>
      </c>
      <c r="L41" s="12">
        <v>1000</v>
      </c>
      <c r="M41" s="12"/>
      <c r="N41" s="12">
        <v>7284</v>
      </c>
      <c r="O41" s="12">
        <v>24078</v>
      </c>
      <c r="P41" s="12">
        <v>2183</v>
      </c>
      <c r="Q41" s="12">
        <v>22510</v>
      </c>
      <c r="R41" s="30">
        <f t="shared" si="7"/>
        <v>146121</v>
      </c>
      <c r="S41" s="12">
        <v>57748</v>
      </c>
      <c r="T41" s="12">
        <v>20800</v>
      </c>
      <c r="U41" s="12">
        <v>4315</v>
      </c>
      <c r="V41" s="12"/>
      <c r="W41" s="12">
        <v>32484</v>
      </c>
      <c r="X41" s="12">
        <v>4960</v>
      </c>
      <c r="Y41" s="12">
        <v>69</v>
      </c>
      <c r="Z41" s="12"/>
      <c r="AA41" s="12">
        <v>7315</v>
      </c>
      <c r="AB41" s="13">
        <f t="shared" si="8"/>
        <v>127691</v>
      </c>
      <c r="AC41" s="14">
        <f t="shared" si="2"/>
        <v>18430</v>
      </c>
      <c r="AD41" s="12">
        <v>1120000</v>
      </c>
      <c r="AE41" s="12">
        <v>0</v>
      </c>
      <c r="AF41" s="12">
        <v>213087</v>
      </c>
      <c r="AG41" s="12"/>
      <c r="AH41" s="30">
        <f t="shared" si="13"/>
        <v>1333087</v>
      </c>
      <c r="AI41" s="12"/>
      <c r="AJ41" s="30">
        <f t="shared" si="9"/>
        <v>1333087</v>
      </c>
    </row>
    <row r="42" spans="1:36" ht="17.850000000000001" customHeight="1" x14ac:dyDescent="0.25">
      <c r="A42" s="5">
        <f t="shared" si="5"/>
        <v>39</v>
      </c>
      <c r="B42" s="5" t="s">
        <v>45</v>
      </c>
      <c r="C42" s="33">
        <v>9803</v>
      </c>
      <c r="D42" s="6" t="s">
        <v>261</v>
      </c>
      <c r="E42" s="6"/>
      <c r="F42" s="5" t="s">
        <v>51</v>
      </c>
      <c r="G42" s="12">
        <v>29418</v>
      </c>
      <c r="H42" s="12"/>
      <c r="I42" s="12"/>
      <c r="J42" s="12">
        <v>0</v>
      </c>
      <c r="K42" s="12">
        <v>4687</v>
      </c>
      <c r="L42" s="12">
        <v>0</v>
      </c>
      <c r="M42" s="12"/>
      <c r="N42" s="12">
        <v>10200</v>
      </c>
      <c r="O42" s="12">
        <v>98</v>
      </c>
      <c r="P42" s="12"/>
      <c r="Q42" s="12">
        <v>430</v>
      </c>
      <c r="R42" s="30">
        <f>SUM(G42:Q42)</f>
        <v>44833</v>
      </c>
      <c r="S42" s="12">
        <v>4370</v>
      </c>
      <c r="T42" s="12">
        <v>0</v>
      </c>
      <c r="U42" s="12"/>
      <c r="V42" s="12">
        <v>0</v>
      </c>
      <c r="W42" s="12">
        <v>20625</v>
      </c>
      <c r="X42" s="12">
        <v>4903</v>
      </c>
      <c r="Y42" s="12">
        <v>500</v>
      </c>
      <c r="Z42" s="12">
        <v>3600</v>
      </c>
      <c r="AA42" s="12"/>
      <c r="AB42" s="13">
        <f>SUM(S42:AA42)</f>
        <v>33998</v>
      </c>
      <c r="AC42" s="14">
        <f t="shared" si="2"/>
        <v>10835</v>
      </c>
      <c r="AD42" s="12">
        <v>460000</v>
      </c>
      <c r="AE42" s="12">
        <v>0</v>
      </c>
      <c r="AF42" s="12">
        <v>38536</v>
      </c>
      <c r="AG42" s="12">
        <v>0</v>
      </c>
      <c r="AH42" s="30">
        <f>SUM(AD42:AG42)</f>
        <v>498536</v>
      </c>
      <c r="AI42" s="12"/>
      <c r="AJ42" s="30">
        <f>+AH42-AI42</f>
        <v>498536</v>
      </c>
    </row>
    <row r="43" spans="1:36" ht="16.5" customHeight="1" x14ac:dyDescent="0.25">
      <c r="A43" s="5">
        <f t="shared" si="5"/>
        <v>40</v>
      </c>
      <c r="B43" s="5" t="s">
        <v>45</v>
      </c>
      <c r="C43" s="5">
        <v>9760</v>
      </c>
      <c r="D43" s="6" t="s">
        <v>262</v>
      </c>
      <c r="E43" s="6"/>
      <c r="F43" s="5" t="s">
        <v>312</v>
      </c>
      <c r="G43" s="12">
        <v>24555</v>
      </c>
      <c r="H43" s="12"/>
      <c r="I43" s="12">
        <v>250</v>
      </c>
      <c r="J43" s="12">
        <v>20921</v>
      </c>
      <c r="K43" s="12"/>
      <c r="L43" s="12"/>
      <c r="M43" s="12"/>
      <c r="N43" s="12">
        <v>18293</v>
      </c>
      <c r="O43" s="12">
        <v>11060</v>
      </c>
      <c r="P43" s="12">
        <v>90</v>
      </c>
      <c r="Q43" s="12"/>
      <c r="R43" s="30">
        <f>SUM(G43:Q43)</f>
        <v>75169</v>
      </c>
      <c r="S43" s="12">
        <v>11782</v>
      </c>
      <c r="T43" s="12"/>
      <c r="U43" s="12">
        <v>2767</v>
      </c>
      <c r="V43" s="12">
        <v>23</v>
      </c>
      <c r="W43" s="12">
        <v>59048</v>
      </c>
      <c r="X43" s="12">
        <v>8060</v>
      </c>
      <c r="Y43" s="12">
        <v>8813</v>
      </c>
      <c r="Z43" s="12">
        <v>2125</v>
      </c>
      <c r="AA43" s="12">
        <v>290</v>
      </c>
      <c r="AB43" s="13">
        <f>SUM(S43:AA43)</f>
        <v>92908</v>
      </c>
      <c r="AC43" s="14">
        <f t="shared" si="2"/>
        <v>-17739</v>
      </c>
      <c r="AD43" s="12">
        <v>2689000</v>
      </c>
      <c r="AE43" s="12"/>
      <c r="AF43" s="12">
        <v>213509</v>
      </c>
      <c r="AG43" s="12"/>
      <c r="AH43" s="30">
        <f t="shared" si="13"/>
        <v>2902509</v>
      </c>
      <c r="AI43" s="12"/>
      <c r="AJ43" s="30">
        <f>+AH43-AI43</f>
        <v>2902509</v>
      </c>
    </row>
    <row r="44" spans="1:36" ht="17.850000000000001" customHeight="1" x14ac:dyDescent="0.25">
      <c r="A44" s="5">
        <v>41</v>
      </c>
      <c r="B44" s="5" t="s">
        <v>45</v>
      </c>
      <c r="C44" s="5">
        <v>9787</v>
      </c>
      <c r="D44" s="6" t="s">
        <v>263</v>
      </c>
      <c r="E44" s="6"/>
      <c r="F44" s="5" t="s">
        <v>312</v>
      </c>
      <c r="G44" s="12">
        <v>7559</v>
      </c>
      <c r="H44" s="12"/>
      <c r="I44" s="12">
        <v>0</v>
      </c>
      <c r="J44" s="12">
        <v>0</v>
      </c>
      <c r="K44" s="12"/>
      <c r="L44" s="12"/>
      <c r="M44" s="12"/>
      <c r="N44" s="12">
        <v>600</v>
      </c>
      <c r="O44" s="12">
        <v>14612</v>
      </c>
      <c r="P44" s="12">
        <v>5115</v>
      </c>
      <c r="Q44" s="12">
        <v>6533</v>
      </c>
      <c r="R44" s="30">
        <f t="shared" si="7"/>
        <v>34419</v>
      </c>
      <c r="S44" s="12">
        <v>6613</v>
      </c>
      <c r="T44" s="12">
        <v>0</v>
      </c>
      <c r="U44" s="12"/>
      <c r="V44" s="12"/>
      <c r="W44" s="12">
        <v>34830</v>
      </c>
      <c r="X44" s="12">
        <v>4620</v>
      </c>
      <c r="Y44" s="12">
        <v>300</v>
      </c>
      <c r="Z44" s="12">
        <v>0</v>
      </c>
      <c r="AA44" s="12"/>
      <c r="AB44" s="13">
        <f t="shared" si="8"/>
        <v>46363</v>
      </c>
      <c r="AC44" s="14">
        <f t="shared" si="2"/>
        <v>-11944</v>
      </c>
      <c r="AD44" s="12">
        <v>1295000</v>
      </c>
      <c r="AE44" s="12"/>
      <c r="AF44" s="12">
        <v>276819</v>
      </c>
      <c r="AG44" s="12">
        <v>357</v>
      </c>
      <c r="AH44" s="30">
        <f t="shared" si="13"/>
        <v>1572176</v>
      </c>
      <c r="AI44" s="12">
        <v>1581</v>
      </c>
      <c r="AJ44" s="30">
        <f t="shared" si="9"/>
        <v>1570595</v>
      </c>
    </row>
    <row r="45" spans="1:36" ht="17.850000000000001" customHeight="1" x14ac:dyDescent="0.25">
      <c r="A45" s="5">
        <v>42</v>
      </c>
      <c r="B45" s="5" t="s">
        <v>45</v>
      </c>
      <c r="C45" s="5">
        <v>9762</v>
      </c>
      <c r="D45" s="6" t="s">
        <v>264</v>
      </c>
      <c r="E45" s="6"/>
      <c r="F45" s="5" t="s">
        <v>51</v>
      </c>
      <c r="G45" s="12">
        <v>14340</v>
      </c>
      <c r="H45" s="12"/>
      <c r="I45" s="12">
        <v>0</v>
      </c>
      <c r="J45" s="12">
        <v>0</v>
      </c>
      <c r="K45" s="12">
        <v>0</v>
      </c>
      <c r="L45" s="12">
        <v>0</v>
      </c>
      <c r="M45" s="12"/>
      <c r="N45" s="12"/>
      <c r="O45" s="12">
        <v>477</v>
      </c>
      <c r="P45" s="12"/>
      <c r="Q45" s="12"/>
      <c r="R45" s="30">
        <f>SUM(G45:Q45)</f>
        <v>14817</v>
      </c>
      <c r="S45" s="12"/>
      <c r="T45" s="12">
        <v>0</v>
      </c>
      <c r="U45" s="12"/>
      <c r="V45" s="12"/>
      <c r="W45" s="12">
        <v>10340</v>
      </c>
      <c r="X45" s="12">
        <v>2840</v>
      </c>
      <c r="Y45" s="12">
        <v>2180</v>
      </c>
      <c r="Z45" s="12"/>
      <c r="AA45" s="12"/>
      <c r="AB45" s="13">
        <f>SUM(S45:AA45)</f>
        <v>15360</v>
      </c>
      <c r="AC45" s="14">
        <f t="shared" si="2"/>
        <v>-543</v>
      </c>
      <c r="AD45" s="12">
        <v>245000</v>
      </c>
      <c r="AE45" s="12">
        <v>20000</v>
      </c>
      <c r="AF45" s="12">
        <v>173000</v>
      </c>
      <c r="AG45" s="12"/>
      <c r="AH45" s="30">
        <f>SUM(AD45:AG45)</f>
        <v>438000</v>
      </c>
      <c r="AI45" s="12"/>
      <c r="AJ45" s="30">
        <f>+AH45-AI45</f>
        <v>438000</v>
      </c>
    </row>
    <row r="46" spans="1:36" ht="17.850000000000001" customHeight="1" x14ac:dyDescent="0.25">
      <c r="A46" s="5">
        <f t="shared" si="5"/>
        <v>43</v>
      </c>
      <c r="B46" s="5" t="s">
        <v>45</v>
      </c>
      <c r="C46" s="5">
        <v>9818</v>
      </c>
      <c r="D46" s="6" t="s">
        <v>265</v>
      </c>
      <c r="E46" s="6"/>
      <c r="F46" s="5" t="s">
        <v>312</v>
      </c>
      <c r="G46" s="12">
        <v>100821</v>
      </c>
      <c r="H46" s="12">
        <v>0</v>
      </c>
      <c r="I46" s="12"/>
      <c r="J46" s="12">
        <v>0</v>
      </c>
      <c r="K46" s="12">
        <v>10000</v>
      </c>
      <c r="L46" s="12">
        <v>0</v>
      </c>
      <c r="M46" s="12"/>
      <c r="N46" s="12">
        <v>6630</v>
      </c>
      <c r="O46" s="12">
        <v>3850</v>
      </c>
      <c r="P46" s="12">
        <v>0</v>
      </c>
      <c r="Q46" s="12"/>
      <c r="R46" s="30">
        <f>SUM(G46:Q46)</f>
        <v>121301</v>
      </c>
      <c r="S46" s="12">
        <v>56411</v>
      </c>
      <c r="T46" s="12"/>
      <c r="U46" s="12"/>
      <c r="V46" s="12">
        <v>43518</v>
      </c>
      <c r="W46" s="12">
        <v>37334</v>
      </c>
      <c r="X46" s="12">
        <v>12861</v>
      </c>
      <c r="Y46" s="12">
        <v>3119</v>
      </c>
      <c r="Z46" s="12">
        <v>4999</v>
      </c>
      <c r="AA46" s="12"/>
      <c r="AB46" s="13">
        <f>SUM(S46:AA46)</f>
        <v>158242</v>
      </c>
      <c r="AC46" s="14">
        <f t="shared" si="2"/>
        <v>-36941</v>
      </c>
      <c r="AD46" s="12">
        <v>2048240</v>
      </c>
      <c r="AE46" s="12">
        <v>80970</v>
      </c>
      <c r="AF46" s="12">
        <v>66241</v>
      </c>
      <c r="AG46" s="12">
        <v>559</v>
      </c>
      <c r="AH46" s="30">
        <f>SUM(AD46:AG46)</f>
        <v>2196010</v>
      </c>
      <c r="AI46" s="12">
        <v>4112</v>
      </c>
      <c r="AJ46" s="30">
        <f>+AH46-AI46</f>
        <v>2191898</v>
      </c>
    </row>
    <row r="47" spans="1:36" ht="17.850000000000001" customHeight="1" x14ac:dyDescent="0.25">
      <c r="A47" s="5">
        <f t="shared" si="5"/>
        <v>44</v>
      </c>
      <c r="B47" s="5" t="s">
        <v>45</v>
      </c>
      <c r="C47" s="5">
        <v>9775</v>
      </c>
      <c r="D47" s="6" t="s">
        <v>266</v>
      </c>
      <c r="E47" s="6"/>
      <c r="F47" s="5" t="s">
        <v>51</v>
      </c>
      <c r="G47" s="12">
        <v>23499</v>
      </c>
      <c r="H47" s="12"/>
      <c r="I47" s="12">
        <v>2166</v>
      </c>
      <c r="J47" s="12">
        <v>0</v>
      </c>
      <c r="K47" s="12">
        <v>2500</v>
      </c>
      <c r="L47" s="12"/>
      <c r="M47" s="12"/>
      <c r="N47" s="12">
        <v>23610</v>
      </c>
      <c r="O47" s="12">
        <v>202</v>
      </c>
      <c r="P47" s="12"/>
      <c r="Q47" s="12"/>
      <c r="R47" s="30">
        <f>SUM(G47:Q47)</f>
        <v>51977</v>
      </c>
      <c r="S47" s="12">
        <v>20700</v>
      </c>
      <c r="T47" s="12">
        <v>4070</v>
      </c>
      <c r="U47" s="12"/>
      <c r="V47" s="12"/>
      <c r="W47" s="12">
        <v>17254</v>
      </c>
      <c r="X47" s="12">
        <v>2027</v>
      </c>
      <c r="Y47" s="12"/>
      <c r="Z47" s="12">
        <v>2166</v>
      </c>
      <c r="AA47" s="12">
        <v>139</v>
      </c>
      <c r="AB47" s="13">
        <f>SUM(S47:AA47)</f>
        <v>46356</v>
      </c>
      <c r="AC47" s="14">
        <f t="shared" si="2"/>
        <v>5621</v>
      </c>
      <c r="AD47" s="12">
        <v>990000</v>
      </c>
      <c r="AE47" s="12">
        <v>0</v>
      </c>
      <c r="AF47" s="12">
        <v>111499</v>
      </c>
      <c r="AG47" s="12">
        <v>360</v>
      </c>
      <c r="AH47" s="30">
        <f>SUM(AD47:AG47)</f>
        <v>1101859</v>
      </c>
      <c r="AI47" s="12">
        <v>400</v>
      </c>
      <c r="AJ47" s="30">
        <f>+AH47-AI47</f>
        <v>1101459</v>
      </c>
    </row>
    <row r="48" spans="1:36" ht="17.850000000000001" customHeight="1" x14ac:dyDescent="0.25">
      <c r="A48" s="5">
        <v>45</v>
      </c>
      <c r="B48" s="5" t="s">
        <v>45</v>
      </c>
      <c r="C48" s="5">
        <v>9819</v>
      </c>
      <c r="D48" s="6" t="s">
        <v>267</v>
      </c>
      <c r="E48" s="6"/>
      <c r="F48" s="5" t="s">
        <v>312</v>
      </c>
      <c r="G48" s="12">
        <v>92064</v>
      </c>
      <c r="H48" s="12">
        <v>0</v>
      </c>
      <c r="I48" s="12"/>
      <c r="J48" s="12"/>
      <c r="K48" s="12">
        <v>12600</v>
      </c>
      <c r="L48" s="12">
        <v>0</v>
      </c>
      <c r="M48" s="12"/>
      <c r="N48" s="12">
        <v>18585</v>
      </c>
      <c r="O48" s="12"/>
      <c r="P48" s="12"/>
      <c r="Q48" s="12">
        <v>3222</v>
      </c>
      <c r="R48" s="30">
        <f t="shared" si="7"/>
        <v>126471</v>
      </c>
      <c r="S48" s="12"/>
      <c r="T48" s="12"/>
      <c r="U48" s="12">
        <v>1275</v>
      </c>
      <c r="V48" s="12">
        <v>10303</v>
      </c>
      <c r="W48" s="12">
        <v>50507</v>
      </c>
      <c r="X48" s="12">
        <v>17507</v>
      </c>
      <c r="Y48" s="12">
        <v>3600</v>
      </c>
      <c r="Z48" s="12">
        <v>1200</v>
      </c>
      <c r="AA48" s="12">
        <v>17490</v>
      </c>
      <c r="AB48" s="13">
        <f t="shared" si="8"/>
        <v>101882</v>
      </c>
      <c r="AC48" s="14">
        <f t="shared" si="2"/>
        <v>24589</v>
      </c>
      <c r="AD48" s="12"/>
      <c r="AE48" s="12"/>
      <c r="AF48" s="12"/>
      <c r="AG48" s="12"/>
      <c r="AH48" s="30">
        <f t="shared" si="13"/>
        <v>0</v>
      </c>
      <c r="AI48" s="12"/>
      <c r="AJ48" s="30">
        <f t="shared" si="9"/>
        <v>0</v>
      </c>
    </row>
    <row r="49" spans="1:36" ht="17.850000000000001" customHeight="1" x14ac:dyDescent="0.25">
      <c r="A49" s="5">
        <f t="shared" si="5"/>
        <v>46</v>
      </c>
      <c r="B49" s="5" t="s">
        <v>45</v>
      </c>
      <c r="C49" s="33">
        <v>9842</v>
      </c>
      <c r="D49" s="6" t="s">
        <v>268</v>
      </c>
      <c r="E49" s="6"/>
      <c r="F49" s="5" t="s">
        <v>312</v>
      </c>
      <c r="G49" s="12">
        <v>189438</v>
      </c>
      <c r="H49" s="12">
        <v>594</v>
      </c>
      <c r="I49" s="12"/>
      <c r="J49" s="12">
        <v>70621</v>
      </c>
      <c r="K49" s="12">
        <v>1200</v>
      </c>
      <c r="L49" s="12"/>
      <c r="M49" s="12">
        <v>235246</v>
      </c>
      <c r="N49" s="12">
        <v>1661</v>
      </c>
      <c r="O49" s="12">
        <v>5166</v>
      </c>
      <c r="P49" s="12">
        <v>20571</v>
      </c>
      <c r="Q49" s="12">
        <v>813</v>
      </c>
      <c r="R49" s="30">
        <f>SUM(G49:Q49)</f>
        <v>525310</v>
      </c>
      <c r="S49" s="12">
        <v>77165</v>
      </c>
      <c r="T49" s="12"/>
      <c r="U49" s="12">
        <v>2899</v>
      </c>
      <c r="V49" s="12">
        <v>21241</v>
      </c>
      <c r="W49" s="12">
        <v>24775</v>
      </c>
      <c r="X49" s="12">
        <v>56805</v>
      </c>
      <c r="Y49" s="12">
        <v>15796</v>
      </c>
      <c r="Z49" s="12"/>
      <c r="AA49" s="12"/>
      <c r="AB49" s="13">
        <f>SUM(S49:AA49)</f>
        <v>198681</v>
      </c>
      <c r="AC49" s="14">
        <f t="shared" si="2"/>
        <v>326629</v>
      </c>
      <c r="AD49" s="12">
        <v>2111826</v>
      </c>
      <c r="AE49" s="12">
        <v>25695</v>
      </c>
      <c r="AF49" s="12">
        <v>74476</v>
      </c>
      <c r="AG49" s="12">
        <v>233</v>
      </c>
      <c r="AH49" s="30">
        <f>SUM(AD49:AG49)</f>
        <v>2212230</v>
      </c>
      <c r="AI49" s="12">
        <v>4923</v>
      </c>
      <c r="AJ49" s="30">
        <f>+AH49-AI49</f>
        <v>2207307</v>
      </c>
    </row>
    <row r="50" spans="1:36" ht="17.850000000000001" customHeight="1" x14ac:dyDescent="0.25">
      <c r="A50" s="5">
        <v>47</v>
      </c>
      <c r="B50" s="5" t="s">
        <v>45</v>
      </c>
      <c r="C50" s="5">
        <v>9856</v>
      </c>
      <c r="D50" s="6" t="s">
        <v>269</v>
      </c>
      <c r="E50" s="6"/>
      <c r="F50" s="5" t="s">
        <v>312</v>
      </c>
      <c r="G50" s="12">
        <v>251152</v>
      </c>
      <c r="H50" s="12">
        <v>2540</v>
      </c>
      <c r="I50" s="12">
        <v>72794</v>
      </c>
      <c r="J50" s="12">
        <v>75033</v>
      </c>
      <c r="K50" s="12">
        <v>59926</v>
      </c>
      <c r="L50" s="12"/>
      <c r="M50" s="12"/>
      <c r="N50" s="12">
        <v>66618</v>
      </c>
      <c r="O50" s="12">
        <v>15619</v>
      </c>
      <c r="P50" s="12">
        <v>1609</v>
      </c>
      <c r="Q50" s="12"/>
      <c r="R50" s="30">
        <f>SUM(G50:Q50)</f>
        <v>545291</v>
      </c>
      <c r="S50" s="12">
        <v>152164</v>
      </c>
      <c r="T50" s="12">
        <v>62601</v>
      </c>
      <c r="U50" s="12">
        <v>5777</v>
      </c>
      <c r="V50" s="12">
        <v>87984</v>
      </c>
      <c r="W50" s="12">
        <v>57416</v>
      </c>
      <c r="X50" s="12">
        <v>38586</v>
      </c>
      <c r="Y50" s="12">
        <v>41360</v>
      </c>
      <c r="Z50" s="12">
        <v>5293</v>
      </c>
      <c r="AA50" s="12">
        <v>58092</v>
      </c>
      <c r="AB50" s="13">
        <f>SUM(S50:AA50)</f>
        <v>509273</v>
      </c>
      <c r="AC50" s="14">
        <f t="shared" si="2"/>
        <v>36018</v>
      </c>
      <c r="AD50" s="12">
        <v>8027987</v>
      </c>
      <c r="AE50" s="12">
        <v>140138</v>
      </c>
      <c r="AF50" s="12">
        <v>1114166</v>
      </c>
      <c r="AG50" s="12">
        <v>29150</v>
      </c>
      <c r="AH50" s="30">
        <f>SUM(AD50:AG50)</f>
        <v>9311441</v>
      </c>
      <c r="AI50" s="12">
        <v>21382</v>
      </c>
      <c r="AJ50" s="30">
        <f>+AH50-AI50</f>
        <v>9290059</v>
      </c>
    </row>
    <row r="51" spans="1:36" ht="17.850000000000001" customHeight="1" x14ac:dyDescent="0.25">
      <c r="A51" s="5">
        <v>48</v>
      </c>
      <c r="B51" s="5" t="s">
        <v>45</v>
      </c>
      <c r="C51" s="5">
        <v>9761</v>
      </c>
      <c r="D51" s="6" t="s">
        <v>270</v>
      </c>
      <c r="E51" s="6"/>
      <c r="F51" s="5" t="s">
        <v>312</v>
      </c>
      <c r="G51" s="12">
        <v>158972</v>
      </c>
      <c r="H51" s="12">
        <v>9265</v>
      </c>
      <c r="I51" s="12"/>
      <c r="J51" s="12"/>
      <c r="K51" s="12">
        <v>10000</v>
      </c>
      <c r="L51" s="12">
        <v>8104</v>
      </c>
      <c r="M51" s="12"/>
      <c r="N51" s="12"/>
      <c r="O51" s="12">
        <v>20730</v>
      </c>
      <c r="P51" s="12">
        <v>21912</v>
      </c>
      <c r="Q51" s="12">
        <v>2665</v>
      </c>
      <c r="R51" s="30">
        <f>SUM(G51:Q51)</f>
        <v>231648</v>
      </c>
      <c r="S51" s="12">
        <v>75424</v>
      </c>
      <c r="T51" s="12"/>
      <c r="U51" s="12"/>
      <c r="V51" s="12">
        <v>37611</v>
      </c>
      <c r="W51" s="12">
        <v>22374</v>
      </c>
      <c r="X51" s="12">
        <v>41604</v>
      </c>
      <c r="Y51" s="12">
        <v>5167</v>
      </c>
      <c r="Z51" s="12">
        <v>1567</v>
      </c>
      <c r="AA51" s="12">
        <v>665</v>
      </c>
      <c r="AB51" s="13">
        <f>SUM(S51:AA51)</f>
        <v>184412</v>
      </c>
      <c r="AC51" s="14">
        <f t="shared" si="2"/>
        <v>47236</v>
      </c>
      <c r="AD51" s="12">
        <v>1335000</v>
      </c>
      <c r="AE51" s="12">
        <v>25114</v>
      </c>
      <c r="AF51" s="12">
        <v>437212</v>
      </c>
      <c r="AG51" s="12">
        <v>4450</v>
      </c>
      <c r="AH51" s="30">
        <f>SUM(AD51:AG51)</f>
        <v>1801776</v>
      </c>
      <c r="AI51" s="12">
        <v>16623</v>
      </c>
      <c r="AJ51" s="30">
        <f>+AH51-AI51</f>
        <v>1785153</v>
      </c>
    </row>
    <row r="52" spans="1:36" ht="17.850000000000001" customHeight="1" x14ac:dyDescent="0.25">
      <c r="A52" s="5">
        <f t="shared" si="5"/>
        <v>49</v>
      </c>
      <c r="B52" s="5" t="s">
        <v>45</v>
      </c>
      <c r="C52" s="33">
        <v>9834</v>
      </c>
      <c r="D52" s="6" t="s">
        <v>271</v>
      </c>
      <c r="E52" s="6"/>
      <c r="F52" s="5" t="s">
        <v>312</v>
      </c>
      <c r="G52" s="12">
        <v>14532</v>
      </c>
      <c r="H52" s="12"/>
      <c r="I52" s="12">
        <v>720</v>
      </c>
      <c r="J52" s="12"/>
      <c r="K52" s="12"/>
      <c r="L52" s="12">
        <v>0</v>
      </c>
      <c r="M52" s="12"/>
      <c r="N52" s="12">
        <v>20020</v>
      </c>
      <c r="O52" s="12">
        <v>3076</v>
      </c>
      <c r="P52" s="12">
        <v>9572</v>
      </c>
      <c r="Q52" s="12"/>
      <c r="R52" s="30">
        <f t="shared" si="7"/>
        <v>47920</v>
      </c>
      <c r="S52" s="12"/>
      <c r="T52" s="12"/>
      <c r="U52" s="12">
        <v>10408</v>
      </c>
      <c r="V52" s="12"/>
      <c r="W52" s="12">
        <v>21585</v>
      </c>
      <c r="X52" s="12">
        <v>5231</v>
      </c>
      <c r="Y52" s="12">
        <v>100</v>
      </c>
      <c r="Z52" s="12">
        <v>720</v>
      </c>
      <c r="AA52" s="12"/>
      <c r="AB52" s="13">
        <f t="shared" si="8"/>
        <v>38044</v>
      </c>
      <c r="AC52" s="14">
        <f t="shared" si="2"/>
        <v>9876</v>
      </c>
      <c r="AD52" s="12">
        <v>427543</v>
      </c>
      <c r="AE52" s="12">
        <v>7225</v>
      </c>
      <c r="AF52" s="12">
        <v>118009</v>
      </c>
      <c r="AG52" s="12"/>
      <c r="AH52" s="30">
        <f t="shared" si="13"/>
        <v>552777</v>
      </c>
      <c r="AI52" s="12">
        <v>580</v>
      </c>
      <c r="AJ52" s="30">
        <f t="shared" si="9"/>
        <v>552197</v>
      </c>
    </row>
    <row r="53" spans="1:36" ht="17.850000000000001" customHeight="1" x14ac:dyDescent="0.25">
      <c r="A53" s="5">
        <f t="shared" si="5"/>
        <v>50</v>
      </c>
      <c r="B53" s="5" t="s">
        <v>45</v>
      </c>
      <c r="C53" s="5">
        <v>9791</v>
      </c>
      <c r="D53" s="6" t="s">
        <v>272</v>
      </c>
      <c r="E53" s="6"/>
      <c r="F53" s="5" t="s">
        <v>312</v>
      </c>
      <c r="G53" s="3">
        <v>8100</v>
      </c>
      <c r="H53" s="3"/>
      <c r="I53" s="3"/>
      <c r="J53" s="3"/>
      <c r="K53" s="3"/>
      <c r="L53" s="3"/>
      <c r="M53" s="3"/>
      <c r="N53" s="3">
        <v>3440</v>
      </c>
      <c r="O53" s="3">
        <v>2173</v>
      </c>
      <c r="P53" s="3">
        <v>1045</v>
      </c>
      <c r="Q53" s="3">
        <v>3000</v>
      </c>
      <c r="R53" s="30">
        <f>SUM(G53:Q53)</f>
        <v>17758</v>
      </c>
      <c r="S53" s="3">
        <v>4874</v>
      </c>
      <c r="T53" s="3"/>
      <c r="U53" s="3"/>
      <c r="V53" s="3"/>
      <c r="W53" s="3">
        <v>7693</v>
      </c>
      <c r="X53" s="3">
        <v>2123</v>
      </c>
      <c r="Y53" s="3"/>
      <c r="Z53" s="3">
        <v>0</v>
      </c>
      <c r="AA53" s="3"/>
      <c r="AB53" s="13">
        <f>SUM(S53:AA53)</f>
        <v>14690</v>
      </c>
      <c r="AC53" s="14">
        <f t="shared" si="2"/>
        <v>3068</v>
      </c>
      <c r="AD53" s="3">
        <v>890000</v>
      </c>
      <c r="AE53" s="3"/>
      <c r="AF53" s="3">
        <v>100988</v>
      </c>
      <c r="AG53" s="3"/>
      <c r="AH53" s="30">
        <f>SUM(AD53:AG53)</f>
        <v>990988</v>
      </c>
      <c r="AI53" s="3"/>
      <c r="AJ53" s="30">
        <f>+AH53-AI53</f>
        <v>990988</v>
      </c>
    </row>
    <row r="54" spans="1:36" ht="17.850000000000001" customHeight="1" x14ac:dyDescent="0.25">
      <c r="A54" s="5">
        <f t="shared" si="5"/>
        <v>51</v>
      </c>
      <c r="B54" s="5" t="s">
        <v>45</v>
      </c>
      <c r="C54" s="5">
        <v>9756</v>
      </c>
      <c r="D54" s="6" t="s">
        <v>273</v>
      </c>
      <c r="E54" s="6"/>
      <c r="F54" s="5" t="s">
        <v>312</v>
      </c>
      <c r="G54" s="12">
        <v>68284</v>
      </c>
      <c r="H54" s="12"/>
      <c r="I54" s="12">
        <v>1093</v>
      </c>
      <c r="J54" s="12">
        <v>0</v>
      </c>
      <c r="K54" s="12"/>
      <c r="L54" s="12">
        <v>55948</v>
      </c>
      <c r="M54" s="12"/>
      <c r="N54" s="12">
        <v>32432</v>
      </c>
      <c r="O54" s="12">
        <v>23881</v>
      </c>
      <c r="P54" s="12">
        <v>9940</v>
      </c>
      <c r="Q54" s="12"/>
      <c r="R54" s="30">
        <f>SUM(G54:Q54)</f>
        <v>191578</v>
      </c>
      <c r="S54" s="12">
        <v>78633</v>
      </c>
      <c r="T54" s="12">
        <v>21160</v>
      </c>
      <c r="U54" s="12">
        <v>1355</v>
      </c>
      <c r="V54" s="12">
        <v>4044</v>
      </c>
      <c r="W54" s="12">
        <v>36632</v>
      </c>
      <c r="X54" s="12">
        <v>16191</v>
      </c>
      <c r="Y54" s="12">
        <v>793</v>
      </c>
      <c r="Z54" s="12">
        <v>222</v>
      </c>
      <c r="AA54" s="12"/>
      <c r="AB54" s="13">
        <f>SUM(S54:AA54)</f>
        <v>159030</v>
      </c>
      <c r="AC54" s="14">
        <f t="shared" si="2"/>
        <v>32548</v>
      </c>
      <c r="AD54" s="12">
        <v>1390000</v>
      </c>
      <c r="AE54" s="12">
        <v>54494</v>
      </c>
      <c r="AF54" s="12">
        <v>452801</v>
      </c>
      <c r="AG54" s="12">
        <v>2359</v>
      </c>
      <c r="AH54" s="30">
        <f>SUM(AD54:AG54)</f>
        <v>1899654</v>
      </c>
      <c r="AI54" s="12">
        <v>2115</v>
      </c>
      <c r="AJ54" s="30">
        <f>+AH54-AI54</f>
        <v>1897539</v>
      </c>
    </row>
    <row r="55" spans="1:36" ht="17.850000000000001" customHeight="1" x14ac:dyDescent="0.25">
      <c r="A55" s="5">
        <f t="shared" si="5"/>
        <v>52</v>
      </c>
      <c r="B55" s="5" t="s">
        <v>45</v>
      </c>
      <c r="C55" s="5">
        <v>9854</v>
      </c>
      <c r="D55" s="6" t="s">
        <v>274</v>
      </c>
      <c r="E55" s="6"/>
      <c r="F55" s="5" t="s">
        <v>312</v>
      </c>
      <c r="G55" s="12">
        <v>465794</v>
      </c>
      <c r="H55" s="12"/>
      <c r="I55" s="12">
        <v>64430</v>
      </c>
      <c r="J55" s="12">
        <v>35991</v>
      </c>
      <c r="K55" s="12">
        <v>26000</v>
      </c>
      <c r="L55" s="12">
        <v>2704</v>
      </c>
      <c r="M55" s="12"/>
      <c r="N55" s="12">
        <v>82465</v>
      </c>
      <c r="O55" s="12">
        <v>24158</v>
      </c>
      <c r="P55" s="12">
        <v>20034</v>
      </c>
      <c r="Q55" s="12">
        <v>6809</v>
      </c>
      <c r="R55" s="30">
        <f>SUM(G55:Q55)</f>
        <v>728385</v>
      </c>
      <c r="S55" s="12">
        <v>259853</v>
      </c>
      <c r="T55" s="12">
        <v>48723</v>
      </c>
      <c r="U55" s="12">
        <v>16816</v>
      </c>
      <c r="V55" s="12">
        <v>57274</v>
      </c>
      <c r="W55" s="12">
        <v>122428</v>
      </c>
      <c r="X55" s="12">
        <v>135709</v>
      </c>
      <c r="Y55" s="12">
        <v>18928</v>
      </c>
      <c r="Z55" s="12">
        <v>56087</v>
      </c>
      <c r="AA55" s="12"/>
      <c r="AB55" s="13">
        <f>SUM(S55:AA55)</f>
        <v>715818</v>
      </c>
      <c r="AC55" s="14">
        <f t="shared" si="2"/>
        <v>12567</v>
      </c>
      <c r="AD55" s="12">
        <v>4186146</v>
      </c>
      <c r="AE55" s="12">
        <v>164866</v>
      </c>
      <c r="AF55" s="12">
        <v>447657</v>
      </c>
      <c r="AG55" s="12">
        <v>187455</v>
      </c>
      <c r="AH55" s="30">
        <f>SUM(AD55:AG55)</f>
        <v>4986124</v>
      </c>
      <c r="AI55" s="12">
        <v>19241</v>
      </c>
      <c r="AJ55" s="30">
        <f>+AH55-AI55</f>
        <v>4966883</v>
      </c>
    </row>
    <row r="56" spans="1:36" ht="17.850000000000001" customHeight="1" x14ac:dyDescent="0.25">
      <c r="A56" s="5">
        <f t="shared" si="5"/>
        <v>53</v>
      </c>
      <c r="B56" s="5" t="s">
        <v>45</v>
      </c>
      <c r="C56" s="33">
        <v>9845</v>
      </c>
      <c r="D56" s="6" t="s">
        <v>275</v>
      </c>
      <c r="E56" s="6"/>
      <c r="F56" s="5" t="s">
        <v>312</v>
      </c>
      <c r="G56" s="12">
        <v>8413</v>
      </c>
      <c r="H56" s="12"/>
      <c r="I56" s="12">
        <v>0</v>
      </c>
      <c r="J56" s="12">
        <v>0</v>
      </c>
      <c r="K56" s="12"/>
      <c r="L56" s="12">
        <v>0</v>
      </c>
      <c r="M56" s="12"/>
      <c r="N56" s="12">
        <v>19192</v>
      </c>
      <c r="O56" s="12">
        <v>8223</v>
      </c>
      <c r="P56" s="12"/>
      <c r="Q56" s="12"/>
      <c r="R56" s="30">
        <f t="shared" si="7"/>
        <v>35828</v>
      </c>
      <c r="S56" s="12">
        <v>0</v>
      </c>
      <c r="T56" s="12">
        <v>0</v>
      </c>
      <c r="U56" s="12"/>
      <c r="V56" s="12">
        <v>4116</v>
      </c>
      <c r="W56" s="12">
        <v>14393</v>
      </c>
      <c r="X56" s="12">
        <v>3167</v>
      </c>
      <c r="Y56" s="12">
        <v>1540</v>
      </c>
      <c r="Z56" s="12">
        <v>5200</v>
      </c>
      <c r="AA56" s="12"/>
      <c r="AB56" s="13">
        <f t="shared" si="8"/>
        <v>28416</v>
      </c>
      <c r="AC56" s="14">
        <f t="shared" si="2"/>
        <v>7412</v>
      </c>
      <c r="AD56" s="12">
        <v>855000</v>
      </c>
      <c r="AE56" s="12"/>
      <c r="AF56" s="12">
        <v>131242</v>
      </c>
      <c r="AG56" s="12">
        <v>0</v>
      </c>
      <c r="AH56" s="30">
        <f t="shared" si="13"/>
        <v>986242</v>
      </c>
      <c r="AI56" s="12"/>
      <c r="AJ56" s="30">
        <f t="shared" si="9"/>
        <v>986242</v>
      </c>
    </row>
    <row r="57" spans="1:36" ht="17.850000000000001" customHeight="1" x14ac:dyDescent="0.25">
      <c r="A57" s="5">
        <f t="shared" si="5"/>
        <v>54</v>
      </c>
      <c r="B57" s="5" t="s">
        <v>45</v>
      </c>
      <c r="C57" s="33">
        <v>9832</v>
      </c>
      <c r="D57" s="6" t="s">
        <v>276</v>
      </c>
      <c r="E57" s="6"/>
      <c r="F57" s="5" t="s">
        <v>312</v>
      </c>
      <c r="G57" s="12">
        <v>268683</v>
      </c>
      <c r="H57" s="12">
        <v>0</v>
      </c>
      <c r="I57" s="12"/>
      <c r="J57" s="12">
        <v>48580</v>
      </c>
      <c r="K57" s="12">
        <v>16000</v>
      </c>
      <c r="L57" s="12">
        <v>1200</v>
      </c>
      <c r="M57" s="12"/>
      <c r="N57" s="12">
        <v>44100</v>
      </c>
      <c r="O57" s="12">
        <v>71898</v>
      </c>
      <c r="P57" s="12">
        <v>44404</v>
      </c>
      <c r="Q57" s="12"/>
      <c r="R57" s="30">
        <f>SUM(G57:Q57)</f>
        <v>494865</v>
      </c>
      <c r="S57" s="12">
        <v>83239</v>
      </c>
      <c r="T57" s="12">
        <v>27118</v>
      </c>
      <c r="U57" s="12">
        <v>65560</v>
      </c>
      <c r="V57" s="12">
        <v>81169</v>
      </c>
      <c r="W57" s="12">
        <v>89462</v>
      </c>
      <c r="X57" s="12">
        <v>138422</v>
      </c>
      <c r="Y57" s="12">
        <v>13941</v>
      </c>
      <c r="Z57" s="12">
        <v>7600</v>
      </c>
      <c r="AA57" s="12">
        <v>0</v>
      </c>
      <c r="AB57" s="13">
        <f>SUM(S57:AA57)</f>
        <v>506511</v>
      </c>
      <c r="AC57" s="14">
        <f t="shared" si="2"/>
        <v>-11646</v>
      </c>
      <c r="AD57" s="12">
        <v>3329491</v>
      </c>
      <c r="AE57" s="12">
        <v>31154</v>
      </c>
      <c r="AF57" s="12">
        <v>1376189</v>
      </c>
      <c r="AG57" s="12">
        <v>28935</v>
      </c>
      <c r="AH57" s="30">
        <f>SUM(AD57:AG57)</f>
        <v>4765769</v>
      </c>
      <c r="AI57" s="12">
        <v>16413</v>
      </c>
      <c r="AJ57" s="30">
        <f>+AH57-AI57</f>
        <v>4749356</v>
      </c>
    </row>
    <row r="58" spans="1:36" s="104" customFormat="1" ht="17.850000000000001" customHeight="1" x14ac:dyDescent="0.25">
      <c r="A58" s="97">
        <f t="shared" si="5"/>
        <v>55</v>
      </c>
      <c r="B58" s="97" t="s">
        <v>45</v>
      </c>
      <c r="C58" s="98">
        <v>9848</v>
      </c>
      <c r="D58" s="99" t="s">
        <v>277</v>
      </c>
      <c r="E58" s="99" t="s">
        <v>315</v>
      </c>
      <c r="F58" s="97" t="s">
        <v>312</v>
      </c>
      <c r="G58" s="100">
        <v>19765</v>
      </c>
      <c r="H58" s="100">
        <v>0</v>
      </c>
      <c r="I58" s="100"/>
      <c r="J58" s="100">
        <v>0</v>
      </c>
      <c r="K58" s="100"/>
      <c r="L58" s="100">
        <v>0</v>
      </c>
      <c r="M58" s="100"/>
      <c r="N58" s="100">
        <v>30060</v>
      </c>
      <c r="O58" s="100">
        <v>18936</v>
      </c>
      <c r="P58" s="100">
        <v>500</v>
      </c>
      <c r="Q58" s="100">
        <v>875</v>
      </c>
      <c r="R58" s="101">
        <f t="shared" si="7"/>
        <v>70136</v>
      </c>
      <c r="S58" s="100"/>
      <c r="T58" s="100"/>
      <c r="U58" s="100">
        <v>47486</v>
      </c>
      <c r="V58" s="100">
        <v>2918</v>
      </c>
      <c r="W58" s="100">
        <v>21614</v>
      </c>
      <c r="X58" s="100">
        <v>6478</v>
      </c>
      <c r="Y58" s="100"/>
      <c r="Z58" s="100">
        <v>2900</v>
      </c>
      <c r="AA58" s="100">
        <v>1741</v>
      </c>
      <c r="AB58" s="102">
        <f t="shared" si="8"/>
        <v>83137</v>
      </c>
      <c r="AC58" s="103">
        <f t="shared" si="2"/>
        <v>-13001</v>
      </c>
      <c r="AD58" s="100"/>
      <c r="AE58" s="100">
        <v>870</v>
      </c>
      <c r="AF58" s="100">
        <v>328751</v>
      </c>
      <c r="AG58" s="100">
        <v>1968</v>
      </c>
      <c r="AH58" s="101">
        <f t="shared" si="13"/>
        <v>331589</v>
      </c>
      <c r="AI58" s="100"/>
      <c r="AJ58" s="101">
        <f t="shared" si="9"/>
        <v>331589</v>
      </c>
    </row>
    <row r="59" spans="1:36" ht="17.850000000000001" customHeight="1" x14ac:dyDescent="0.25">
      <c r="A59" s="5">
        <f t="shared" si="5"/>
        <v>56</v>
      </c>
      <c r="B59" s="5" t="s">
        <v>45</v>
      </c>
      <c r="C59" s="5">
        <v>9821</v>
      </c>
      <c r="D59" s="6" t="s">
        <v>278</v>
      </c>
      <c r="E59" s="6"/>
      <c r="F59" s="5" t="s">
        <v>312</v>
      </c>
      <c r="G59" s="12">
        <v>40400</v>
      </c>
      <c r="H59" s="12"/>
      <c r="I59" s="12">
        <v>536</v>
      </c>
      <c r="J59" s="12"/>
      <c r="K59" s="12">
        <v>0</v>
      </c>
      <c r="L59" s="12">
        <v>0</v>
      </c>
      <c r="M59" s="12"/>
      <c r="N59" s="12">
        <v>20987</v>
      </c>
      <c r="O59" s="12">
        <v>3693</v>
      </c>
      <c r="P59" s="12">
        <v>563</v>
      </c>
      <c r="Q59" s="12">
        <v>22</v>
      </c>
      <c r="R59" s="30">
        <f>SUM(G59:Q59)</f>
        <v>66201</v>
      </c>
      <c r="S59" s="12"/>
      <c r="T59" s="12"/>
      <c r="U59" s="12">
        <v>8250</v>
      </c>
      <c r="V59" s="12">
        <v>599</v>
      </c>
      <c r="W59" s="12">
        <v>46696</v>
      </c>
      <c r="X59" s="12">
        <v>4730</v>
      </c>
      <c r="Y59" s="12">
        <v>3500</v>
      </c>
      <c r="Z59" s="12">
        <v>3252</v>
      </c>
      <c r="AA59" s="12">
        <v>971</v>
      </c>
      <c r="AB59" s="13">
        <f>SUM(S59:AA59)</f>
        <v>67998</v>
      </c>
      <c r="AC59" s="14">
        <f t="shared" si="2"/>
        <v>-1797</v>
      </c>
      <c r="AD59" s="12"/>
      <c r="AE59" s="12">
        <v>840000</v>
      </c>
      <c r="AF59" s="12">
        <v>136836</v>
      </c>
      <c r="AG59" s="12">
        <v>0</v>
      </c>
      <c r="AH59" s="30">
        <f>SUM(AD59:AG59)</f>
        <v>976836</v>
      </c>
      <c r="AI59" s="12">
        <v>0</v>
      </c>
      <c r="AJ59" s="30">
        <f>+AH59-AI59</f>
        <v>976836</v>
      </c>
    </row>
    <row r="60" spans="1:36" s="40" customFormat="1" ht="15.75" x14ac:dyDescent="0.25">
      <c r="A60" s="36"/>
      <c r="B60" s="36"/>
      <c r="C60" s="37"/>
      <c r="D60" s="38" t="s">
        <v>304</v>
      </c>
      <c r="E60" s="38"/>
      <c r="F60" s="36"/>
      <c r="G60" s="39">
        <f>SUBTOTAL(109,G4:G59)</f>
        <v>5369541.5999999996</v>
      </c>
      <c r="H60" s="39">
        <f t="shared" ref="H60:Q60" si="14">SUBTOTAL(109,H4:H59)</f>
        <v>21833</v>
      </c>
      <c r="I60" s="39">
        <f t="shared" si="14"/>
        <v>333633</v>
      </c>
      <c r="J60" s="39">
        <f t="shared" si="14"/>
        <v>501586</v>
      </c>
      <c r="K60" s="39">
        <f t="shared" si="14"/>
        <v>629234</v>
      </c>
      <c r="L60" s="39">
        <f t="shared" si="14"/>
        <v>210071</v>
      </c>
      <c r="M60" s="39">
        <f t="shared" si="14"/>
        <v>235246</v>
      </c>
      <c r="N60" s="39">
        <f t="shared" si="14"/>
        <v>1377832.35</v>
      </c>
      <c r="O60" s="39">
        <f t="shared" si="14"/>
        <v>1187181</v>
      </c>
      <c r="P60" s="39">
        <f t="shared" si="14"/>
        <v>424536</v>
      </c>
      <c r="Q60" s="39">
        <f t="shared" si="14"/>
        <v>111588</v>
      </c>
      <c r="R60" s="44">
        <f>SUBTOTAL(109,R4:R59)</f>
        <v>10402281.949999999</v>
      </c>
      <c r="S60" s="39">
        <f>SUBTOTAL(109,S4:S59)</f>
        <v>2645567</v>
      </c>
      <c r="T60" s="39">
        <f t="shared" ref="T60:AA60" si="15">SUBTOTAL(109,T4:T59)</f>
        <v>487223</v>
      </c>
      <c r="U60" s="39">
        <f t="shared" si="15"/>
        <v>359358</v>
      </c>
      <c r="V60" s="39">
        <f t="shared" si="15"/>
        <v>1606134</v>
      </c>
      <c r="W60" s="39">
        <f t="shared" si="15"/>
        <v>2210034</v>
      </c>
      <c r="X60" s="39">
        <f t="shared" si="15"/>
        <v>1406026</v>
      </c>
      <c r="Y60" s="39">
        <f t="shared" si="15"/>
        <v>373099</v>
      </c>
      <c r="Z60" s="39">
        <f t="shared" si="15"/>
        <v>173034</v>
      </c>
      <c r="AA60" s="39">
        <f t="shared" si="15"/>
        <v>264008</v>
      </c>
      <c r="AB60" s="50">
        <f>SUBTOTAL(109,AB4:AB59)</f>
        <v>9524483</v>
      </c>
      <c r="AC60" s="50">
        <f>SUBTOTAL(109,AC4:AC59)</f>
        <v>877798.95</v>
      </c>
      <c r="AD60" s="39">
        <f>SUBTOTAL(109,AD4:AD59)</f>
        <v>114877563</v>
      </c>
      <c r="AE60" s="39">
        <f t="shared" ref="AE60:AG60" si="16">SUBTOTAL(109,AE4:AE59)</f>
        <v>8382924</v>
      </c>
      <c r="AF60" s="39">
        <f t="shared" si="16"/>
        <v>21250297</v>
      </c>
      <c r="AG60" s="39">
        <f t="shared" si="16"/>
        <v>399368</v>
      </c>
      <c r="AH60" s="44">
        <f>SUBTOTAL(109,AH4:AH59)</f>
        <v>144910152</v>
      </c>
      <c r="AI60" s="39">
        <f>SUBTOTAL(109,AI4:AI59)</f>
        <v>3264679</v>
      </c>
      <c r="AJ60" s="44">
        <f>SUBTOTAL(109,AJ4:AJ59)</f>
        <v>141645473</v>
      </c>
    </row>
    <row r="61" spans="1:36" s="40" customFormat="1" ht="15.75" x14ac:dyDescent="0.25">
      <c r="A61" s="41"/>
      <c r="B61" s="41"/>
      <c r="C61" s="42"/>
      <c r="D61" s="38" t="s">
        <v>296</v>
      </c>
      <c r="E61" s="43"/>
      <c r="F61" s="41"/>
      <c r="G61" s="39">
        <v>5494533</v>
      </c>
      <c r="H61" s="39">
        <v>38150</v>
      </c>
      <c r="I61" s="39">
        <v>328889</v>
      </c>
      <c r="J61" s="39">
        <v>873104</v>
      </c>
      <c r="K61" s="39">
        <v>793361</v>
      </c>
      <c r="L61" s="39">
        <v>561929</v>
      </c>
      <c r="M61" s="39">
        <v>0</v>
      </c>
      <c r="N61" s="39">
        <v>1290699</v>
      </c>
      <c r="O61" s="39">
        <v>764890</v>
      </c>
      <c r="P61" s="39">
        <v>312596</v>
      </c>
      <c r="Q61" s="39">
        <v>118019</v>
      </c>
      <c r="R61" s="44">
        <v>10576170</v>
      </c>
      <c r="S61" s="46">
        <v>3077085</v>
      </c>
      <c r="T61" s="39">
        <v>454229</v>
      </c>
      <c r="U61" s="39">
        <v>233184</v>
      </c>
      <c r="V61" s="39">
        <v>1239375</v>
      </c>
      <c r="W61" s="39">
        <v>1948858</v>
      </c>
      <c r="X61" s="39">
        <v>1154840</v>
      </c>
      <c r="Y61" s="39">
        <v>394960</v>
      </c>
      <c r="Z61" s="39">
        <v>191920</v>
      </c>
      <c r="AA61" s="39">
        <v>452419</v>
      </c>
      <c r="AB61" s="50">
        <v>9146870</v>
      </c>
      <c r="AC61" s="52">
        <v>1429300</v>
      </c>
      <c r="AD61" s="39">
        <v>115093629</v>
      </c>
      <c r="AE61" s="39">
        <v>3043440</v>
      </c>
      <c r="AF61" s="39">
        <v>22882722</v>
      </c>
      <c r="AG61" s="39">
        <v>317438</v>
      </c>
      <c r="AH61" s="44">
        <v>141337229</v>
      </c>
      <c r="AI61" s="39">
        <v>3251379</v>
      </c>
      <c r="AJ61" s="44">
        <v>138085850</v>
      </c>
    </row>
    <row r="62" spans="1:36" s="40" customFormat="1" ht="15.75" x14ac:dyDescent="0.25">
      <c r="A62" s="41"/>
      <c r="B62" s="41"/>
      <c r="C62" s="42"/>
      <c r="D62" s="38" t="s">
        <v>302</v>
      </c>
      <c r="E62" s="43"/>
      <c r="F62" s="41"/>
      <c r="G62" s="47">
        <f>G60/G61</f>
        <v>0.97725167907809452</v>
      </c>
      <c r="H62" s="47">
        <f t="shared" ref="H62:AJ62" si="17">H60/H61</f>
        <v>0.57229357798165137</v>
      </c>
      <c r="I62" s="47">
        <f t="shared" si="17"/>
        <v>1.0144243194512435</v>
      </c>
      <c r="J62" s="47">
        <f t="shared" si="17"/>
        <v>0.57448597188880135</v>
      </c>
      <c r="K62" s="47">
        <f t="shared" si="17"/>
        <v>0.79312444145855421</v>
      </c>
      <c r="L62" s="47">
        <f t="shared" si="17"/>
        <v>0.37383904372260551</v>
      </c>
      <c r="M62" s="47" t="e">
        <f t="shared" si="17"/>
        <v>#DIV/0!</v>
      </c>
      <c r="N62" s="47">
        <f t="shared" si="17"/>
        <v>1.0675086522884112</v>
      </c>
      <c r="O62" s="47">
        <f t="shared" si="17"/>
        <v>1.5520937651165527</v>
      </c>
      <c r="P62" s="47">
        <f t="shared" si="17"/>
        <v>1.3580979922967664</v>
      </c>
      <c r="Q62" s="47">
        <f t="shared" si="17"/>
        <v>0.94550877401096434</v>
      </c>
      <c r="R62" s="48">
        <f t="shared" si="17"/>
        <v>0.98355850463825745</v>
      </c>
      <c r="S62" s="47">
        <f t="shared" si="17"/>
        <v>0.85976402991792555</v>
      </c>
      <c r="T62" s="47">
        <f t="shared" si="17"/>
        <v>1.0726373701370895</v>
      </c>
      <c r="U62" s="47">
        <f t="shared" si="17"/>
        <v>1.5410920131741457</v>
      </c>
      <c r="V62" s="47">
        <f t="shared" si="17"/>
        <v>1.2959225416036309</v>
      </c>
      <c r="W62" s="47">
        <f t="shared" si="17"/>
        <v>1.1340148948768971</v>
      </c>
      <c r="X62" s="47">
        <f t="shared" si="17"/>
        <v>1.2175071871428076</v>
      </c>
      <c r="Y62" s="47">
        <f t="shared" si="17"/>
        <v>0.94465009114847076</v>
      </c>
      <c r="Z62" s="47">
        <f t="shared" si="17"/>
        <v>0.90159441433930809</v>
      </c>
      <c r="AA62" s="47">
        <f t="shared" si="17"/>
        <v>0.58354755215850795</v>
      </c>
      <c r="AB62" s="51">
        <f t="shared" si="17"/>
        <v>1.0412833023755668</v>
      </c>
      <c r="AC62" s="51">
        <f t="shared" si="17"/>
        <v>0.61414605051423765</v>
      </c>
      <c r="AD62" s="47">
        <f t="shared" si="17"/>
        <v>0.9981226936549199</v>
      </c>
      <c r="AE62" s="47">
        <f t="shared" si="17"/>
        <v>2.7544239413295482</v>
      </c>
      <c r="AF62" s="47">
        <f t="shared" si="17"/>
        <v>0.92866124056395039</v>
      </c>
      <c r="AG62" s="47">
        <f t="shared" si="17"/>
        <v>1.2580976442643919</v>
      </c>
      <c r="AH62" s="48">
        <f t="shared" si="17"/>
        <v>1.0252794187722472</v>
      </c>
      <c r="AI62" s="47">
        <f t="shared" si="17"/>
        <v>1.0040905720311288</v>
      </c>
      <c r="AJ62" s="48">
        <f t="shared" si="17"/>
        <v>1.0257783328270058</v>
      </c>
    </row>
    <row r="65" spans="1:6" x14ac:dyDescent="0.25">
      <c r="A65" s="21" t="s">
        <v>79</v>
      </c>
      <c r="B65" s="22"/>
      <c r="F65">
        <f>COUNTIF(F4:F62,"Y")</f>
        <v>45</v>
      </c>
    </row>
    <row r="66" spans="1:6" x14ac:dyDescent="0.25">
      <c r="A66" s="23" t="s">
        <v>80</v>
      </c>
      <c r="B66" s="24">
        <f>COUNT(tblSouthern[[#All],[Ref]])</f>
        <v>56</v>
      </c>
    </row>
    <row r="67" spans="1:6" x14ac:dyDescent="0.25">
      <c r="A67" s="25" t="s">
        <v>81</v>
      </c>
      <c r="B67" s="26">
        <f>COUNTIF(tblSouthern[[#All],[2024 Statistics Returned (Y/N)]],"Y")</f>
        <v>45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B34F-3A03-4D01-B97F-382F8855F425}">
  <sheetPr>
    <tabColor rgb="FFFF0000"/>
  </sheetPr>
  <dimension ref="A1:AJ26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26" sqref="H26"/>
    </sheetView>
  </sheetViews>
  <sheetFormatPr defaultColWidth="12.42578125" defaultRowHeight="15" x14ac:dyDescent="0.25"/>
  <cols>
    <col min="2" max="2" width="15.42578125" bestFit="1" customWidth="1"/>
    <col min="3" max="3" width="12.42578125" style="35"/>
    <col min="4" max="4" width="54.42578125" bestFit="1" customWidth="1"/>
    <col min="5" max="5" width="17" bestFit="1" customWidth="1"/>
    <col min="6" max="36" width="15.5703125" customWidth="1"/>
  </cols>
  <sheetData>
    <row r="1" spans="1:36" s="28" customFormat="1" ht="23.25" x14ac:dyDescent="0.35">
      <c r="A1" s="4" t="s">
        <v>311</v>
      </c>
      <c r="G1" s="118" t="s">
        <v>2</v>
      </c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 t="s">
        <v>3</v>
      </c>
      <c r="T1" s="119"/>
      <c r="U1" s="119"/>
      <c r="V1" s="119"/>
      <c r="W1" s="119"/>
      <c r="X1" s="119"/>
      <c r="Y1" s="119"/>
      <c r="Z1" s="119"/>
      <c r="AA1" s="119"/>
      <c r="AB1" s="119"/>
      <c r="AC1" s="29" t="s">
        <v>4</v>
      </c>
      <c r="AD1" s="118" t="s">
        <v>5</v>
      </c>
      <c r="AE1" s="118"/>
      <c r="AF1" s="118"/>
      <c r="AG1" s="118"/>
      <c r="AH1" s="118"/>
      <c r="AI1" s="118"/>
      <c r="AJ1" s="118"/>
    </row>
    <row r="2" spans="1:36" ht="17.850000000000001" customHeight="1" x14ac:dyDescent="0.25">
      <c r="C2"/>
    </row>
    <row r="3" spans="1:36" ht="62.1" customHeight="1" x14ac:dyDescent="0.25">
      <c r="A3" s="1" t="s">
        <v>6</v>
      </c>
      <c r="B3" s="1" t="s">
        <v>7</v>
      </c>
      <c r="C3" s="1" t="s">
        <v>47</v>
      </c>
      <c r="D3" s="1" t="s">
        <v>48</v>
      </c>
      <c r="E3" s="1" t="s">
        <v>49</v>
      </c>
      <c r="F3" s="8" t="s">
        <v>305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6" t="s">
        <v>318</v>
      </c>
      <c r="N3" s="2" t="s">
        <v>17</v>
      </c>
      <c r="O3" s="2" t="s">
        <v>18</v>
      </c>
      <c r="P3" s="2" t="s">
        <v>19</v>
      </c>
      <c r="Q3" s="2" t="s">
        <v>20</v>
      </c>
      <c r="R3" s="9" t="s">
        <v>21</v>
      </c>
      <c r="S3" s="2" t="s">
        <v>22</v>
      </c>
      <c r="T3" s="2" t="s">
        <v>23</v>
      </c>
      <c r="U3" s="2" t="s">
        <v>24</v>
      </c>
      <c r="V3" s="2" t="s">
        <v>25</v>
      </c>
      <c r="W3" s="2" t="s">
        <v>26</v>
      </c>
      <c r="X3" s="2" t="s">
        <v>27</v>
      </c>
      <c r="Y3" s="2" t="s">
        <v>28</v>
      </c>
      <c r="Z3" s="2" t="s">
        <v>29</v>
      </c>
      <c r="AA3" s="2" t="s">
        <v>30</v>
      </c>
      <c r="AB3" s="10" t="s">
        <v>31</v>
      </c>
      <c r="AC3" s="10" t="s">
        <v>32</v>
      </c>
      <c r="AD3" s="2" t="s">
        <v>33</v>
      </c>
      <c r="AE3" s="2" t="s">
        <v>34</v>
      </c>
      <c r="AF3" s="2" t="s">
        <v>35</v>
      </c>
      <c r="AG3" s="2" t="s">
        <v>36</v>
      </c>
      <c r="AH3" s="9" t="s">
        <v>37</v>
      </c>
      <c r="AI3" s="2" t="s">
        <v>38</v>
      </c>
      <c r="AJ3" s="9" t="s">
        <v>39</v>
      </c>
    </row>
    <row r="4" spans="1:36" ht="17.850000000000001" customHeight="1" x14ac:dyDescent="0.25">
      <c r="A4" s="35">
        <v>1</v>
      </c>
      <c r="B4" t="s">
        <v>46</v>
      </c>
      <c r="C4" s="35">
        <v>9490</v>
      </c>
      <c r="D4" t="s">
        <v>279</v>
      </c>
      <c r="F4" t="s">
        <v>51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/>
      <c r="N4" s="12">
        <v>0</v>
      </c>
      <c r="O4" s="12">
        <v>0</v>
      </c>
      <c r="P4" s="12">
        <v>0</v>
      </c>
      <c r="Q4" s="12">
        <v>0</v>
      </c>
      <c r="R4" s="32">
        <f t="shared" ref="R4:R17" si="0">SUM(G4:Q4)</f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3">
        <f t="shared" ref="AB4:AB17" si="1">SUM(S4:AA4)</f>
        <v>0</v>
      </c>
      <c r="AC4" s="14">
        <f t="shared" ref="AC4:AC18" si="2">R4-AB4</f>
        <v>0</v>
      </c>
      <c r="AD4" s="12">
        <v>0</v>
      </c>
      <c r="AE4" s="12">
        <v>0</v>
      </c>
      <c r="AF4" s="12">
        <v>0</v>
      </c>
      <c r="AG4" s="12">
        <v>0</v>
      </c>
      <c r="AH4" s="32">
        <f t="shared" ref="AH4:AH17" si="3">SUM(AD4:AG4)</f>
        <v>0</v>
      </c>
      <c r="AI4" s="12">
        <v>0</v>
      </c>
      <c r="AJ4" s="32">
        <f t="shared" ref="AJ4:AJ17" si="4">+AH4-AI4</f>
        <v>0</v>
      </c>
    </row>
    <row r="5" spans="1:36" ht="17.850000000000001" customHeight="1" x14ac:dyDescent="0.25">
      <c r="A5" s="35">
        <f t="shared" ref="A5:A18" si="5">A4+1</f>
        <v>2</v>
      </c>
      <c r="B5" t="s">
        <v>46</v>
      </c>
      <c r="C5" s="35">
        <v>9483</v>
      </c>
      <c r="D5" t="s">
        <v>280</v>
      </c>
      <c r="F5" t="s">
        <v>51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/>
      <c r="N5" s="12">
        <v>0</v>
      </c>
      <c r="O5" s="12">
        <v>0</v>
      </c>
      <c r="P5" s="12">
        <v>0</v>
      </c>
      <c r="Q5" s="12">
        <v>0</v>
      </c>
      <c r="R5" s="32">
        <f t="shared" si="0"/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3">
        <f t="shared" si="1"/>
        <v>0</v>
      </c>
      <c r="AC5" s="14">
        <f t="shared" si="2"/>
        <v>0</v>
      </c>
      <c r="AD5" s="12">
        <v>0</v>
      </c>
      <c r="AE5" s="12">
        <v>0</v>
      </c>
      <c r="AF5" s="12">
        <v>0</v>
      </c>
      <c r="AG5" s="12">
        <v>0</v>
      </c>
      <c r="AH5" s="32">
        <f t="shared" si="3"/>
        <v>0</v>
      </c>
      <c r="AI5" s="12">
        <v>0</v>
      </c>
      <c r="AJ5" s="32">
        <f t="shared" si="4"/>
        <v>0</v>
      </c>
    </row>
    <row r="6" spans="1:36" ht="17.850000000000001" customHeight="1" x14ac:dyDescent="0.25">
      <c r="A6" s="35">
        <f t="shared" si="5"/>
        <v>3</v>
      </c>
      <c r="B6" t="s">
        <v>46</v>
      </c>
      <c r="C6" s="35">
        <v>9494</v>
      </c>
      <c r="D6" t="s">
        <v>281</v>
      </c>
      <c r="F6" t="s">
        <v>51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/>
      <c r="N6" s="12">
        <v>0</v>
      </c>
      <c r="O6" s="12">
        <v>0</v>
      </c>
      <c r="P6" s="12">
        <v>0</v>
      </c>
      <c r="Q6" s="12">
        <v>0</v>
      </c>
      <c r="R6" s="32">
        <f t="shared" si="0"/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3">
        <f t="shared" si="1"/>
        <v>0</v>
      </c>
      <c r="AC6" s="14">
        <f t="shared" si="2"/>
        <v>0</v>
      </c>
      <c r="AD6" s="12">
        <v>0</v>
      </c>
      <c r="AE6" s="12">
        <v>0</v>
      </c>
      <c r="AF6" s="12">
        <v>0</v>
      </c>
      <c r="AG6" s="12">
        <v>0</v>
      </c>
      <c r="AH6" s="32">
        <f t="shared" si="3"/>
        <v>0</v>
      </c>
      <c r="AI6" s="12">
        <v>0</v>
      </c>
      <c r="AJ6" s="32">
        <f t="shared" si="4"/>
        <v>0</v>
      </c>
    </row>
    <row r="7" spans="1:36" ht="17.850000000000001" customHeight="1" x14ac:dyDescent="0.25">
      <c r="A7" s="35">
        <f t="shared" si="5"/>
        <v>4</v>
      </c>
      <c r="B7" t="s">
        <v>46</v>
      </c>
      <c r="C7" s="35">
        <v>9485</v>
      </c>
      <c r="D7" t="s">
        <v>282</v>
      </c>
      <c r="F7" t="s">
        <v>51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>
        <v>0</v>
      </c>
      <c r="O7" s="12">
        <v>0</v>
      </c>
      <c r="P7" s="12">
        <v>0</v>
      </c>
      <c r="Q7" s="12">
        <v>0</v>
      </c>
      <c r="R7" s="32">
        <f t="shared" si="0"/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3">
        <f t="shared" si="1"/>
        <v>0</v>
      </c>
      <c r="AC7" s="14">
        <f t="shared" si="2"/>
        <v>0</v>
      </c>
      <c r="AD7" s="12">
        <v>0</v>
      </c>
      <c r="AE7" s="12">
        <v>0</v>
      </c>
      <c r="AF7" s="12">
        <v>0</v>
      </c>
      <c r="AG7" s="12">
        <v>0</v>
      </c>
      <c r="AH7" s="32">
        <f t="shared" si="3"/>
        <v>0</v>
      </c>
      <c r="AI7" s="12">
        <v>0</v>
      </c>
      <c r="AJ7" s="32">
        <f t="shared" si="4"/>
        <v>0</v>
      </c>
    </row>
    <row r="8" spans="1:36" ht="17.850000000000001" customHeight="1" x14ac:dyDescent="0.25">
      <c r="A8" s="35">
        <f t="shared" si="5"/>
        <v>5</v>
      </c>
      <c r="B8" t="s">
        <v>46</v>
      </c>
      <c r="C8" s="35">
        <v>9486</v>
      </c>
      <c r="D8" t="s">
        <v>283</v>
      </c>
      <c r="F8" t="s">
        <v>51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/>
      <c r="N8" s="12">
        <v>0</v>
      </c>
      <c r="O8" s="12">
        <v>0</v>
      </c>
      <c r="P8" s="12">
        <v>0</v>
      </c>
      <c r="Q8" s="12">
        <v>0</v>
      </c>
      <c r="R8" s="32">
        <f t="shared" si="0"/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3">
        <f t="shared" si="1"/>
        <v>0</v>
      </c>
      <c r="AC8" s="14">
        <f t="shared" si="2"/>
        <v>0</v>
      </c>
      <c r="AD8" s="12">
        <v>0</v>
      </c>
      <c r="AE8" s="12">
        <v>0</v>
      </c>
      <c r="AF8" s="12">
        <v>0</v>
      </c>
      <c r="AG8" s="12">
        <v>0</v>
      </c>
      <c r="AH8" s="32">
        <f t="shared" si="3"/>
        <v>0</v>
      </c>
      <c r="AI8" s="12">
        <v>0</v>
      </c>
      <c r="AJ8" s="32">
        <f t="shared" si="4"/>
        <v>0</v>
      </c>
    </row>
    <row r="9" spans="1:36" ht="17.850000000000001" customHeight="1" x14ac:dyDescent="0.25">
      <c r="A9" s="35">
        <f t="shared" si="5"/>
        <v>6</v>
      </c>
      <c r="B9" t="s">
        <v>46</v>
      </c>
      <c r="C9" s="35">
        <v>9487</v>
      </c>
      <c r="D9" t="s">
        <v>284</v>
      </c>
      <c r="F9" t="s">
        <v>51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/>
      <c r="N9" s="12">
        <v>0</v>
      </c>
      <c r="O9" s="12">
        <v>0</v>
      </c>
      <c r="P9" s="12">
        <v>0</v>
      </c>
      <c r="Q9" s="12">
        <v>0</v>
      </c>
      <c r="R9" s="32">
        <f t="shared" si="0"/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3">
        <f t="shared" si="1"/>
        <v>0</v>
      </c>
      <c r="AC9" s="14">
        <f t="shared" si="2"/>
        <v>0</v>
      </c>
      <c r="AD9" s="12">
        <v>0</v>
      </c>
      <c r="AE9" s="12">
        <v>0</v>
      </c>
      <c r="AF9" s="12">
        <v>0</v>
      </c>
      <c r="AG9" s="12">
        <v>0</v>
      </c>
      <c r="AH9" s="32">
        <f t="shared" si="3"/>
        <v>0</v>
      </c>
      <c r="AI9" s="12">
        <v>0</v>
      </c>
      <c r="AJ9" s="32">
        <f t="shared" si="4"/>
        <v>0</v>
      </c>
    </row>
    <row r="10" spans="1:36" ht="17.850000000000001" customHeight="1" x14ac:dyDescent="0.25">
      <c r="A10" s="35">
        <f t="shared" si="5"/>
        <v>7</v>
      </c>
      <c r="B10" t="s">
        <v>46</v>
      </c>
      <c r="C10" s="35">
        <v>9488</v>
      </c>
      <c r="D10" t="s">
        <v>285</v>
      </c>
      <c r="F10" t="s">
        <v>51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/>
      <c r="N10" s="12">
        <v>0</v>
      </c>
      <c r="O10" s="12">
        <v>0</v>
      </c>
      <c r="P10" s="12">
        <v>0</v>
      </c>
      <c r="Q10" s="12">
        <v>0</v>
      </c>
      <c r="R10" s="32">
        <f t="shared" si="0"/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3">
        <f t="shared" si="1"/>
        <v>0</v>
      </c>
      <c r="AC10" s="14">
        <f t="shared" si="2"/>
        <v>0</v>
      </c>
      <c r="AD10" s="12">
        <v>0</v>
      </c>
      <c r="AE10" s="12">
        <v>0</v>
      </c>
      <c r="AF10" s="12">
        <v>0</v>
      </c>
      <c r="AG10" s="12">
        <v>0</v>
      </c>
      <c r="AH10" s="32">
        <f t="shared" si="3"/>
        <v>0</v>
      </c>
      <c r="AI10" s="12">
        <v>0</v>
      </c>
      <c r="AJ10" s="32">
        <f t="shared" si="4"/>
        <v>0</v>
      </c>
    </row>
    <row r="11" spans="1:36" ht="17.850000000000001" customHeight="1" x14ac:dyDescent="0.25">
      <c r="A11" s="35">
        <f t="shared" si="5"/>
        <v>8</v>
      </c>
      <c r="B11" t="s">
        <v>46</v>
      </c>
      <c r="C11" s="35">
        <v>9476</v>
      </c>
      <c r="D11" t="s">
        <v>286</v>
      </c>
      <c r="F11" t="s">
        <v>51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/>
      <c r="N11" s="12">
        <v>0</v>
      </c>
      <c r="O11" s="12">
        <v>0</v>
      </c>
      <c r="P11" s="12">
        <v>0</v>
      </c>
      <c r="Q11" s="12">
        <v>0</v>
      </c>
      <c r="R11" s="32">
        <f t="shared" si="0"/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3">
        <f t="shared" si="1"/>
        <v>0</v>
      </c>
      <c r="AC11" s="14">
        <f t="shared" si="2"/>
        <v>0</v>
      </c>
      <c r="AD11" s="12">
        <v>0</v>
      </c>
      <c r="AE11" s="12">
        <v>0</v>
      </c>
      <c r="AF11" s="12">
        <v>0</v>
      </c>
      <c r="AG11" s="12">
        <v>0</v>
      </c>
      <c r="AH11" s="32">
        <f t="shared" si="3"/>
        <v>0</v>
      </c>
      <c r="AI11" s="12">
        <v>0</v>
      </c>
      <c r="AJ11" s="32">
        <f t="shared" si="4"/>
        <v>0</v>
      </c>
    </row>
    <row r="12" spans="1:36" ht="17.850000000000001" customHeight="1" x14ac:dyDescent="0.25">
      <c r="A12" s="35">
        <f t="shared" si="5"/>
        <v>9</v>
      </c>
      <c r="B12" t="s">
        <v>46</v>
      </c>
      <c r="C12" s="35">
        <v>18603</v>
      </c>
      <c r="D12" t="s">
        <v>287</v>
      </c>
      <c r="F12" t="s">
        <v>51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/>
      <c r="N12" s="12">
        <v>0</v>
      </c>
      <c r="O12" s="12">
        <v>0</v>
      </c>
      <c r="P12" s="12">
        <v>0</v>
      </c>
      <c r="Q12" s="12">
        <v>0</v>
      </c>
      <c r="R12" s="32">
        <f t="shared" si="0"/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f t="shared" si="1"/>
        <v>0</v>
      </c>
      <c r="AC12" s="14">
        <f t="shared" si="2"/>
        <v>0</v>
      </c>
      <c r="AD12" s="12">
        <v>0</v>
      </c>
      <c r="AE12" s="12">
        <v>0</v>
      </c>
      <c r="AF12" s="12">
        <v>0</v>
      </c>
      <c r="AG12" s="12">
        <v>0</v>
      </c>
      <c r="AH12" s="32">
        <f t="shared" si="3"/>
        <v>0</v>
      </c>
      <c r="AI12" s="12">
        <v>0</v>
      </c>
      <c r="AJ12" s="32">
        <f t="shared" si="4"/>
        <v>0</v>
      </c>
    </row>
    <row r="13" spans="1:36" ht="17.850000000000001" customHeight="1" x14ac:dyDescent="0.25">
      <c r="A13" s="35">
        <f t="shared" si="5"/>
        <v>10</v>
      </c>
      <c r="B13" t="s">
        <v>46</v>
      </c>
      <c r="C13" s="35">
        <v>18082</v>
      </c>
      <c r="D13" t="s">
        <v>288</v>
      </c>
      <c r="F13" t="s">
        <v>51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/>
      <c r="N13" s="12">
        <v>0</v>
      </c>
      <c r="O13" s="12">
        <v>0</v>
      </c>
      <c r="P13" s="12">
        <v>0</v>
      </c>
      <c r="Q13" s="12">
        <v>0</v>
      </c>
      <c r="R13" s="32">
        <f t="shared" si="0"/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3">
        <f t="shared" si="1"/>
        <v>0</v>
      </c>
      <c r="AC13" s="14">
        <f t="shared" si="2"/>
        <v>0</v>
      </c>
      <c r="AD13" s="12">
        <v>0</v>
      </c>
      <c r="AE13" s="12">
        <v>0</v>
      </c>
      <c r="AF13" s="12">
        <v>0</v>
      </c>
      <c r="AG13" s="12">
        <v>0</v>
      </c>
      <c r="AH13" s="32">
        <f t="shared" si="3"/>
        <v>0</v>
      </c>
      <c r="AI13" s="12">
        <v>0</v>
      </c>
      <c r="AJ13" s="32">
        <f t="shared" si="4"/>
        <v>0</v>
      </c>
    </row>
    <row r="14" spans="1:36" ht="17.850000000000001" customHeight="1" x14ac:dyDescent="0.25">
      <c r="A14" s="35">
        <f t="shared" si="5"/>
        <v>11</v>
      </c>
      <c r="B14" t="s">
        <v>46</v>
      </c>
      <c r="C14" s="35">
        <v>9489</v>
      </c>
      <c r="D14" t="s">
        <v>289</v>
      </c>
      <c r="F14" t="s">
        <v>51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/>
      <c r="N14" s="12">
        <v>0</v>
      </c>
      <c r="O14" s="12">
        <v>0</v>
      </c>
      <c r="P14" s="12">
        <v>0</v>
      </c>
      <c r="Q14" s="12">
        <v>0</v>
      </c>
      <c r="R14" s="32">
        <f t="shared" si="0"/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3">
        <f t="shared" si="1"/>
        <v>0</v>
      </c>
      <c r="AC14" s="14">
        <f t="shared" si="2"/>
        <v>0</v>
      </c>
      <c r="AD14" s="12">
        <v>0</v>
      </c>
      <c r="AE14" s="12">
        <v>0</v>
      </c>
      <c r="AF14" s="12">
        <v>0</v>
      </c>
      <c r="AG14" s="12">
        <v>0</v>
      </c>
      <c r="AH14" s="32">
        <f t="shared" si="3"/>
        <v>0</v>
      </c>
      <c r="AI14" s="12">
        <v>0</v>
      </c>
      <c r="AJ14" s="32">
        <f t="shared" si="4"/>
        <v>0</v>
      </c>
    </row>
    <row r="15" spans="1:36" ht="17.850000000000001" customHeight="1" x14ac:dyDescent="0.25">
      <c r="A15" s="35">
        <f t="shared" si="5"/>
        <v>12</v>
      </c>
      <c r="B15" t="s">
        <v>46</v>
      </c>
      <c r="C15" s="35">
        <v>9859</v>
      </c>
      <c r="D15" t="s">
        <v>290</v>
      </c>
      <c r="F15" t="s">
        <v>51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>
        <v>0</v>
      </c>
      <c r="O15" s="12">
        <v>0</v>
      </c>
      <c r="P15" s="12">
        <v>0</v>
      </c>
      <c r="Q15" s="12">
        <v>0</v>
      </c>
      <c r="R15" s="32">
        <f t="shared" si="0"/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3">
        <f t="shared" si="1"/>
        <v>0</v>
      </c>
      <c r="AC15" s="14">
        <f t="shared" si="2"/>
        <v>0</v>
      </c>
      <c r="AD15" s="12">
        <v>0</v>
      </c>
      <c r="AE15" s="12">
        <v>0</v>
      </c>
      <c r="AF15" s="12">
        <v>0</v>
      </c>
      <c r="AG15" s="12">
        <v>0</v>
      </c>
      <c r="AH15" s="32">
        <f t="shared" si="3"/>
        <v>0</v>
      </c>
      <c r="AI15" s="12">
        <v>0</v>
      </c>
      <c r="AJ15" s="32">
        <f t="shared" si="4"/>
        <v>0</v>
      </c>
    </row>
    <row r="16" spans="1:36" ht="17.850000000000001" customHeight="1" x14ac:dyDescent="0.25">
      <c r="A16" s="35">
        <f t="shared" si="5"/>
        <v>13</v>
      </c>
      <c r="B16" t="s">
        <v>46</v>
      </c>
      <c r="C16" s="35">
        <v>9492</v>
      </c>
      <c r="D16" t="s">
        <v>291</v>
      </c>
      <c r="F16" t="s">
        <v>51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/>
      <c r="N16" s="12">
        <v>0</v>
      </c>
      <c r="O16" s="12">
        <v>0</v>
      </c>
      <c r="P16" s="12">
        <v>0</v>
      </c>
      <c r="Q16" s="12">
        <v>0</v>
      </c>
      <c r="R16" s="32">
        <f t="shared" si="0"/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3">
        <f t="shared" si="1"/>
        <v>0</v>
      </c>
      <c r="AC16" s="14">
        <f t="shared" si="2"/>
        <v>0</v>
      </c>
      <c r="AD16" s="12">
        <v>0</v>
      </c>
      <c r="AE16" s="12">
        <v>0</v>
      </c>
      <c r="AF16" s="12">
        <v>0</v>
      </c>
      <c r="AG16" s="12">
        <v>0</v>
      </c>
      <c r="AH16" s="32">
        <f t="shared" si="3"/>
        <v>0</v>
      </c>
      <c r="AI16" s="12">
        <v>0</v>
      </c>
      <c r="AJ16" s="32">
        <f t="shared" si="4"/>
        <v>0</v>
      </c>
    </row>
    <row r="17" spans="1:36" ht="17.850000000000001" customHeight="1" x14ac:dyDescent="0.25">
      <c r="A17" s="35">
        <f t="shared" si="5"/>
        <v>14</v>
      </c>
      <c r="B17" t="s">
        <v>46</v>
      </c>
      <c r="C17" s="35">
        <v>9493</v>
      </c>
      <c r="D17" t="s">
        <v>292</v>
      </c>
      <c r="F17" t="s">
        <v>51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/>
      <c r="N17" s="12">
        <v>0</v>
      </c>
      <c r="O17" s="12">
        <v>0</v>
      </c>
      <c r="P17" s="12">
        <v>0</v>
      </c>
      <c r="Q17" s="12">
        <v>0</v>
      </c>
      <c r="R17" s="32">
        <f t="shared" si="0"/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 t="shared" si="1"/>
        <v>0</v>
      </c>
      <c r="AC17" s="14">
        <f t="shared" si="2"/>
        <v>0</v>
      </c>
      <c r="AD17" s="12">
        <v>0</v>
      </c>
      <c r="AE17" s="12">
        <v>0</v>
      </c>
      <c r="AF17" s="12">
        <v>0</v>
      </c>
      <c r="AG17" s="12">
        <v>0</v>
      </c>
      <c r="AH17" s="32">
        <f t="shared" si="3"/>
        <v>0</v>
      </c>
      <c r="AI17" s="12">
        <v>0</v>
      </c>
      <c r="AJ17" s="32">
        <f t="shared" si="4"/>
        <v>0</v>
      </c>
    </row>
    <row r="18" spans="1:36" ht="17.850000000000001" customHeight="1" x14ac:dyDescent="0.25">
      <c r="A18" s="35">
        <f t="shared" si="5"/>
        <v>15</v>
      </c>
      <c r="B18" t="s">
        <v>46</v>
      </c>
      <c r="C18" s="35">
        <v>9407</v>
      </c>
      <c r="D18" t="s">
        <v>293</v>
      </c>
      <c r="F18" t="s">
        <v>51</v>
      </c>
      <c r="G18" s="12">
        <v>5187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/>
      <c r="N18" s="12">
        <v>1733</v>
      </c>
      <c r="O18" s="12">
        <v>0</v>
      </c>
      <c r="P18" s="12">
        <v>0</v>
      </c>
      <c r="Q18" s="12">
        <v>0</v>
      </c>
      <c r="R18" s="32">
        <f>SUM(G18:Q18)</f>
        <v>6920</v>
      </c>
      <c r="S18" s="12">
        <v>4326</v>
      </c>
      <c r="T18" s="12">
        <v>0</v>
      </c>
      <c r="U18" s="12">
        <v>0</v>
      </c>
      <c r="V18" s="12">
        <v>0</v>
      </c>
      <c r="W18" s="12">
        <v>4118</v>
      </c>
      <c r="X18" s="12">
        <v>226</v>
      </c>
      <c r="Y18" s="12">
        <v>0</v>
      </c>
      <c r="Z18" s="12">
        <v>0</v>
      </c>
      <c r="AA18" s="12">
        <v>0</v>
      </c>
      <c r="AB18" s="13">
        <f>SUM(S18:AA18)</f>
        <v>8670</v>
      </c>
      <c r="AC18" s="14">
        <f t="shared" si="2"/>
        <v>-1750</v>
      </c>
      <c r="AD18" s="12">
        <v>112000</v>
      </c>
      <c r="AE18" s="12">
        <v>0</v>
      </c>
      <c r="AF18" s="12">
        <v>32864</v>
      </c>
      <c r="AG18" s="12">
        <v>0</v>
      </c>
      <c r="AH18" s="30">
        <f>SUM(AD18:AG18)</f>
        <v>144864</v>
      </c>
      <c r="AI18" s="12">
        <v>0</v>
      </c>
      <c r="AJ18" s="30">
        <f>+AH18-AI18</f>
        <v>144864</v>
      </c>
    </row>
    <row r="19" spans="1:36" s="40" customFormat="1" ht="15.75" x14ac:dyDescent="0.25">
      <c r="A19" s="36"/>
      <c r="B19" s="36"/>
      <c r="C19" s="37"/>
      <c r="D19" s="38" t="s">
        <v>304</v>
      </c>
      <c r="E19" s="38"/>
      <c r="F19" s="36"/>
      <c r="G19" s="39">
        <f>SUBTOTAL(109,G4:G18)</f>
        <v>5187</v>
      </c>
      <c r="H19" s="39">
        <f t="shared" ref="H19:Q19" si="6">SUBTOTAL(109,H4:H18)</f>
        <v>0</v>
      </c>
      <c r="I19" s="39">
        <f t="shared" si="6"/>
        <v>0</v>
      </c>
      <c r="J19" s="39">
        <f t="shared" si="6"/>
        <v>0</v>
      </c>
      <c r="K19" s="39">
        <f t="shared" si="6"/>
        <v>0</v>
      </c>
      <c r="L19" s="39">
        <f t="shared" si="6"/>
        <v>0</v>
      </c>
      <c r="M19" s="39">
        <f t="shared" si="6"/>
        <v>0</v>
      </c>
      <c r="N19" s="39">
        <f t="shared" si="6"/>
        <v>1733</v>
      </c>
      <c r="O19" s="39">
        <f t="shared" si="6"/>
        <v>0</v>
      </c>
      <c r="P19" s="39">
        <f t="shared" si="6"/>
        <v>0</v>
      </c>
      <c r="Q19" s="39">
        <f t="shared" si="6"/>
        <v>0</v>
      </c>
      <c r="R19" s="44">
        <f>SUBTOTAL(109,R4:R18)</f>
        <v>6920</v>
      </c>
      <c r="S19" s="39">
        <f>SUBTOTAL(109,S4:S18)</f>
        <v>4326</v>
      </c>
      <c r="T19" s="39">
        <f t="shared" ref="T19:AA19" si="7">SUBTOTAL(109,T4:T18)</f>
        <v>0</v>
      </c>
      <c r="U19" s="39">
        <f t="shared" si="7"/>
        <v>0</v>
      </c>
      <c r="V19" s="39">
        <f t="shared" si="7"/>
        <v>0</v>
      </c>
      <c r="W19" s="39">
        <f t="shared" si="7"/>
        <v>4118</v>
      </c>
      <c r="X19" s="39">
        <f t="shared" si="7"/>
        <v>226</v>
      </c>
      <c r="Y19" s="39">
        <f t="shared" si="7"/>
        <v>0</v>
      </c>
      <c r="Z19" s="39">
        <f t="shared" si="7"/>
        <v>0</v>
      </c>
      <c r="AA19" s="39">
        <f t="shared" si="7"/>
        <v>0</v>
      </c>
      <c r="AB19" s="50">
        <f>SUBTOTAL(109,AB4:AB18)</f>
        <v>8670</v>
      </c>
      <c r="AC19" s="50">
        <f>SUBTOTAL(109,AC4:AC18)</f>
        <v>-1750</v>
      </c>
      <c r="AD19" s="39">
        <f>SUBTOTAL(109,AD4:AD18)</f>
        <v>112000</v>
      </c>
      <c r="AE19" s="39">
        <f t="shared" ref="AE19:AG19" si="8">SUBTOTAL(109,AE4:AE18)</f>
        <v>0</v>
      </c>
      <c r="AF19" s="39">
        <f t="shared" si="8"/>
        <v>32864</v>
      </c>
      <c r="AG19" s="39">
        <f t="shared" si="8"/>
        <v>0</v>
      </c>
      <c r="AH19" s="44">
        <f>SUBTOTAL(109,AH4:AH18)</f>
        <v>144864</v>
      </c>
      <c r="AI19" s="39"/>
      <c r="AJ19" s="44"/>
    </row>
    <row r="20" spans="1:36" s="40" customFormat="1" ht="15.75" x14ac:dyDescent="0.25">
      <c r="A20" s="41"/>
      <c r="B20" s="41"/>
      <c r="C20" s="42"/>
      <c r="D20" s="38" t="s">
        <v>296</v>
      </c>
      <c r="E20" s="43"/>
      <c r="F20" s="41"/>
      <c r="G20" s="39">
        <v>5187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1733</v>
      </c>
      <c r="O20" s="39">
        <v>0</v>
      </c>
      <c r="P20" s="39">
        <v>0</v>
      </c>
      <c r="Q20" s="39">
        <v>0</v>
      </c>
      <c r="R20" s="44">
        <v>6920</v>
      </c>
      <c r="S20" s="46">
        <v>4326</v>
      </c>
      <c r="T20" s="39">
        <v>0</v>
      </c>
      <c r="U20" s="39">
        <v>0</v>
      </c>
      <c r="V20" s="39">
        <v>0</v>
      </c>
      <c r="W20" s="39">
        <v>4118</v>
      </c>
      <c r="X20" s="39">
        <v>226</v>
      </c>
      <c r="Y20" s="39">
        <v>0</v>
      </c>
      <c r="Z20" s="39">
        <v>0</v>
      </c>
      <c r="AA20" s="39">
        <v>0</v>
      </c>
      <c r="AB20" s="50">
        <v>8670</v>
      </c>
      <c r="AC20" s="52">
        <v>-1750</v>
      </c>
      <c r="AD20" s="39">
        <v>112000</v>
      </c>
      <c r="AE20" s="39">
        <v>0</v>
      </c>
      <c r="AF20" s="39">
        <v>32864</v>
      </c>
      <c r="AG20" s="39">
        <v>0</v>
      </c>
      <c r="AH20" s="44">
        <v>144864</v>
      </c>
      <c r="AI20" s="39">
        <v>0</v>
      </c>
      <c r="AJ20" s="44">
        <v>144864</v>
      </c>
    </row>
    <row r="21" spans="1:36" s="40" customFormat="1" ht="15.75" x14ac:dyDescent="0.25">
      <c r="A21" s="91"/>
      <c r="B21" s="41"/>
      <c r="C21" s="42"/>
      <c r="D21" s="38" t="s">
        <v>302</v>
      </c>
      <c r="E21" s="43"/>
      <c r="F21" s="41"/>
      <c r="G21" s="47">
        <f t="shared" ref="G21:AJ21" si="9">G19/G20</f>
        <v>1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f t="shared" si="9"/>
        <v>1</v>
      </c>
      <c r="O21" s="47">
        <v>0</v>
      </c>
      <c r="P21" s="47">
        <v>0</v>
      </c>
      <c r="Q21" s="47">
        <v>0</v>
      </c>
      <c r="R21" s="48">
        <f t="shared" si="9"/>
        <v>1</v>
      </c>
      <c r="S21" s="47">
        <f t="shared" si="9"/>
        <v>1</v>
      </c>
      <c r="T21" s="47">
        <v>0</v>
      </c>
      <c r="U21" s="47">
        <v>0</v>
      </c>
      <c r="V21" s="47">
        <v>0</v>
      </c>
      <c r="W21" s="47">
        <f t="shared" si="9"/>
        <v>1</v>
      </c>
      <c r="X21" s="47">
        <f t="shared" si="9"/>
        <v>1</v>
      </c>
      <c r="Y21" s="47">
        <v>0</v>
      </c>
      <c r="Z21" s="47">
        <v>0</v>
      </c>
      <c r="AA21" s="47">
        <v>0</v>
      </c>
      <c r="AB21" s="51">
        <f t="shared" si="9"/>
        <v>1</v>
      </c>
      <c r="AC21" s="51">
        <f t="shared" si="9"/>
        <v>1</v>
      </c>
      <c r="AD21" s="47">
        <f t="shared" si="9"/>
        <v>1</v>
      </c>
      <c r="AE21" s="47">
        <v>0</v>
      </c>
      <c r="AF21" s="47">
        <f t="shared" si="9"/>
        <v>1</v>
      </c>
      <c r="AG21" s="47">
        <v>0</v>
      </c>
      <c r="AH21" s="48">
        <f t="shared" si="9"/>
        <v>1</v>
      </c>
      <c r="AI21" s="47">
        <v>0</v>
      </c>
      <c r="AJ21" s="48">
        <f t="shared" si="9"/>
        <v>0</v>
      </c>
    </row>
    <row r="24" spans="1:36" x14ac:dyDescent="0.25">
      <c r="A24" s="21" t="s">
        <v>79</v>
      </c>
      <c r="B24" s="22"/>
      <c r="D24" s="19" t="s">
        <v>294</v>
      </c>
      <c r="E24" s="19"/>
    </row>
    <row r="25" spans="1:36" x14ac:dyDescent="0.25">
      <c r="A25" s="23" t="s">
        <v>80</v>
      </c>
      <c r="B25" s="24">
        <f>COUNT(tblTeAkaPuaho[[#All],[Ref]])</f>
        <v>15</v>
      </c>
    </row>
    <row r="26" spans="1:36" x14ac:dyDescent="0.25">
      <c r="A26" s="25" t="s">
        <v>81</v>
      </c>
      <c r="B26" s="26">
        <f>COUNTIF(tblTeAkaPuaho[[#All],[2024 Statistics Returned (Y/N)]],"Y")</f>
        <v>0</v>
      </c>
    </row>
  </sheetData>
  <mergeCells count="3">
    <mergeCell ref="G1:R1"/>
    <mergeCell ref="S1:AB1"/>
    <mergeCell ref="AD1:AJ1"/>
  </mergeCells>
  <phoneticPr fontId="9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9" ma:contentTypeDescription="Create a new document." ma:contentTypeScope="" ma:versionID="1ea9632a16ee2d7ad7bd2222ed7d0d5c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eaf6664d8a561afe5928fbb5ff923926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DD64C-0218-4ECD-BEA4-EBDC40149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F48E3-BBAD-4E7E-908B-D9D9A238F575}">
  <ds:schemaRefs>
    <ds:schemaRef ds:uri="http://schemas.microsoft.com/office/2006/documentManagement/types"/>
    <ds:schemaRef ds:uri="http://purl.org/dc/elements/1.1/"/>
    <ds:schemaRef ds:uri="7a1855d3-fb0a-457d-868e-8fdae8bf6f8c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d3c68722-81ea-4489-b930-3d181f552d7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DEF198-3CEF-49B4-A005-0DD8A3BF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68722-81ea-4489-b930-3d181f552d7d"/>
    <ds:schemaRef ds:uri="7a1855d3-fb0a-457d-868e-8fdae8bf6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TitlePage</vt:lpstr>
      <vt:lpstr>All Presbyteries</vt:lpstr>
      <vt:lpstr>Alpine</vt:lpstr>
      <vt:lpstr>Central</vt:lpstr>
      <vt:lpstr>Kaimai</vt:lpstr>
      <vt:lpstr>Northern</vt:lpstr>
      <vt:lpstr>Pacific</vt:lpstr>
      <vt:lpstr>Southern</vt:lpstr>
      <vt:lpstr>Te Aka Puaho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Katrina Graham</cp:lastModifiedBy>
  <cp:revision/>
  <dcterms:created xsi:type="dcterms:W3CDTF">2022-08-23T23:04:41Z</dcterms:created>
  <dcterms:modified xsi:type="dcterms:W3CDTF">2025-05-16T02:23:17Z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