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5.xml" ContentType="application/vnd.openxmlformats-officedocument.spreadsheetml.comments+xml"/>
  <Override PartName="/xl/tables/table7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1 Statistics/To be Published Online/"/>
    </mc:Choice>
  </mc:AlternateContent>
  <xr:revisionPtr revIDLastSave="598" documentId="8_{ADC4BA16-BF85-4CE2-A6B0-1F642E2C618E}" xr6:coauthVersionLast="47" xr6:coauthVersionMax="47" xr10:uidLastSave="{533BDB66-5BC6-40A2-8492-C5E5C1B9F6BC}"/>
  <bookViews>
    <workbookView xWindow="-57720" yWindow="-15" windowWidth="29040" windowHeight="15720" xr2:uid="{C5649ABA-F754-494C-8D71-7673215A31A1}"/>
  </bookViews>
  <sheets>
    <sheet name="TitlePage" sheetId="10" r:id="rId1"/>
    <sheet name="All Presbyteries" sheetId="2" r:id="rId2"/>
    <sheet name="Alpine" sheetId="3" r:id="rId3"/>
    <sheet name="Central" sheetId="4" r:id="rId4"/>
    <sheet name="Kaimai" sheetId="5" r:id="rId5"/>
    <sheet name="Northern" sheetId="6" r:id="rId6"/>
    <sheet name="Pacific" sheetId="7" r:id="rId7"/>
    <sheet name="Southern" sheetId="8" r:id="rId8"/>
    <sheet name="Te Aka Puaho" sheetId="9" r:id="rId9"/>
  </sheets>
  <externalReferences>
    <externalReference r:id="rId10"/>
  </externalReferences>
  <definedNames>
    <definedName name="tblFinancialReturnsNo">[1]!tblReturnN[#All]</definedName>
    <definedName name="tblFinancialReturnsYes">[1]!tblReturnY[#All]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0" i="3" l="1"/>
  <c r="AI13" i="2" l="1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D10" i="2"/>
  <c r="D9" i="2"/>
  <c r="D8" i="2"/>
  <c r="D7" i="2"/>
  <c r="D6" i="2"/>
  <c r="D5" i="2"/>
  <c r="B45" i="3"/>
  <c r="D4" i="2" s="1"/>
  <c r="D11" i="2" s="1"/>
  <c r="W21" i="9"/>
  <c r="R21" i="9"/>
  <c r="N21" i="9"/>
  <c r="G21" i="9"/>
  <c r="S19" i="9"/>
  <c r="T19" i="9"/>
  <c r="U19" i="9"/>
  <c r="V19" i="9"/>
  <c r="W19" i="9"/>
  <c r="X19" i="9"/>
  <c r="Y19" i="9"/>
  <c r="Z19" i="9"/>
  <c r="AA19" i="9"/>
  <c r="AB19" i="9"/>
  <c r="AB21" i="9" s="1"/>
  <c r="AC19" i="9"/>
  <c r="AJ19" i="9"/>
  <c r="AJ21" i="9" s="1"/>
  <c r="AI19" i="9"/>
  <c r="AH19" i="9"/>
  <c r="AH21" i="9" s="1"/>
  <c r="AG19" i="9"/>
  <c r="AF19" i="9"/>
  <c r="AF21" i="9" s="1"/>
  <c r="AE19" i="9"/>
  <c r="AD19" i="9"/>
  <c r="AD21" i="9" s="1"/>
  <c r="AC21" i="9"/>
  <c r="X21" i="9"/>
  <c r="S21" i="9"/>
  <c r="R19" i="9"/>
  <c r="Q19" i="9"/>
  <c r="P19" i="9"/>
  <c r="O19" i="9"/>
  <c r="N19" i="9"/>
  <c r="M19" i="9"/>
  <c r="L19" i="9"/>
  <c r="K19" i="9"/>
  <c r="J19" i="9"/>
  <c r="I19" i="9"/>
  <c r="H19" i="9"/>
  <c r="G19" i="9"/>
  <c r="M68" i="8"/>
  <c r="AJ66" i="8"/>
  <c r="AI66" i="8"/>
  <c r="AH66" i="8"/>
  <c r="AG66" i="8"/>
  <c r="AF66" i="8"/>
  <c r="AF68" i="8" s="1"/>
  <c r="AE66" i="8"/>
  <c r="AD66" i="8"/>
  <c r="AC66" i="8"/>
  <c r="AB66" i="8"/>
  <c r="AA66" i="8"/>
  <c r="Z66" i="8"/>
  <c r="Y66" i="8"/>
  <c r="X66" i="8"/>
  <c r="W66" i="8"/>
  <c r="V66" i="8"/>
  <c r="U66" i="8"/>
  <c r="U68" i="8" s="1"/>
  <c r="T66" i="8"/>
  <c r="T68" i="8" s="1"/>
  <c r="S66" i="8"/>
  <c r="R66" i="8"/>
  <c r="Q66" i="8"/>
  <c r="P66" i="8"/>
  <c r="P68" i="8" s="1"/>
  <c r="O66" i="8"/>
  <c r="N66" i="8"/>
  <c r="M66" i="8"/>
  <c r="L66" i="8"/>
  <c r="L68" i="8" s="1"/>
  <c r="K66" i="8"/>
  <c r="K68" i="8" s="1"/>
  <c r="J66" i="8"/>
  <c r="I66" i="8"/>
  <c r="H66" i="8"/>
  <c r="G66" i="8"/>
  <c r="G68" i="8" s="1"/>
  <c r="AI68" i="8"/>
  <c r="AG68" i="8"/>
  <c r="AE68" i="8"/>
  <c r="AD68" i="8"/>
  <c r="AA68" i="8"/>
  <c r="Z68" i="8"/>
  <c r="Y68" i="8"/>
  <c r="X68" i="8"/>
  <c r="W68" i="8"/>
  <c r="V68" i="8"/>
  <c r="S68" i="8"/>
  <c r="Q68" i="8"/>
  <c r="O68" i="8"/>
  <c r="N68" i="8"/>
  <c r="J68" i="8"/>
  <c r="I68" i="8"/>
  <c r="H68" i="8"/>
  <c r="G18" i="7"/>
  <c r="G20" i="7" s="1"/>
  <c r="AJ18" i="7"/>
  <c r="AI18" i="7"/>
  <c r="AH18" i="7"/>
  <c r="AG18" i="7"/>
  <c r="AG20" i="7" s="1"/>
  <c r="AF18" i="7"/>
  <c r="AF20" i="7" s="1"/>
  <c r="AE18" i="7"/>
  <c r="AE20" i="7" s="1"/>
  <c r="AD18" i="7"/>
  <c r="AD20" i="7" s="1"/>
  <c r="AC18" i="7"/>
  <c r="AC20" i="7" s="1"/>
  <c r="AB18" i="7"/>
  <c r="AA18" i="7"/>
  <c r="Z18" i="7"/>
  <c r="Y18" i="7"/>
  <c r="Y20" i="7" s="1"/>
  <c r="X18" i="7"/>
  <c r="X20" i="7" s="1"/>
  <c r="W18" i="7"/>
  <c r="W20" i="7" s="1"/>
  <c r="V18" i="7"/>
  <c r="V20" i="7" s="1"/>
  <c r="U18" i="7"/>
  <c r="U20" i="7" s="1"/>
  <c r="T18" i="7"/>
  <c r="S18" i="7"/>
  <c r="R18" i="7"/>
  <c r="Q18" i="7"/>
  <c r="Q20" i="7" s="1"/>
  <c r="P18" i="7"/>
  <c r="P20" i="7" s="1"/>
  <c r="O18" i="7"/>
  <c r="O20" i="7" s="1"/>
  <c r="N18" i="7"/>
  <c r="N20" i="7" s="1"/>
  <c r="M18" i="7"/>
  <c r="L18" i="7"/>
  <c r="K18" i="7"/>
  <c r="J18" i="7"/>
  <c r="I18" i="7"/>
  <c r="I20" i="7" s="1"/>
  <c r="H18" i="7"/>
  <c r="H20" i="7" s="1"/>
  <c r="AJ20" i="7"/>
  <c r="AI20" i="7"/>
  <c r="AH20" i="7"/>
  <c r="AB20" i="7"/>
  <c r="AA20" i="7"/>
  <c r="Z20" i="7"/>
  <c r="T20" i="7"/>
  <c r="S20" i="7"/>
  <c r="R20" i="7"/>
  <c r="L20" i="7"/>
  <c r="K20" i="7"/>
  <c r="J20" i="7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U70" i="6" s="1"/>
  <c r="T68" i="6"/>
  <c r="S68" i="6"/>
  <c r="R68" i="6"/>
  <c r="Q68" i="6"/>
  <c r="P68" i="6"/>
  <c r="O68" i="6"/>
  <c r="N68" i="6"/>
  <c r="M68" i="6"/>
  <c r="M70" i="6" s="1"/>
  <c r="L68" i="6"/>
  <c r="K68" i="6"/>
  <c r="J68" i="6"/>
  <c r="J70" i="6" s="1"/>
  <c r="I68" i="6"/>
  <c r="H68" i="6"/>
  <c r="G68" i="6"/>
  <c r="G70" i="6" s="1"/>
  <c r="O70" i="6"/>
  <c r="AI70" i="6"/>
  <c r="AG70" i="6"/>
  <c r="AF70" i="6"/>
  <c r="AE70" i="6"/>
  <c r="AD70" i="6"/>
  <c r="AA70" i="6"/>
  <c r="Z70" i="6"/>
  <c r="Y70" i="6"/>
  <c r="X70" i="6"/>
  <c r="W70" i="6"/>
  <c r="V70" i="6"/>
  <c r="T70" i="6"/>
  <c r="S70" i="6"/>
  <c r="Q70" i="6"/>
  <c r="P70" i="6"/>
  <c r="N70" i="6"/>
  <c r="L70" i="6"/>
  <c r="K70" i="6"/>
  <c r="I70" i="6"/>
  <c r="H70" i="6"/>
  <c r="AC28" i="5"/>
  <c r="AC30" i="5"/>
  <c r="AC32" i="5" s="1"/>
  <c r="R30" i="5"/>
  <c r="R32" i="5" s="1"/>
  <c r="AJ30" i="5"/>
  <c r="AI30" i="5"/>
  <c r="AH30" i="5"/>
  <c r="AG30" i="5"/>
  <c r="AF30" i="5"/>
  <c r="AE30" i="5"/>
  <c r="AD30" i="5"/>
  <c r="AB30" i="5"/>
  <c r="AA30" i="5"/>
  <c r="Z30" i="5"/>
  <c r="Y30" i="5"/>
  <c r="X30" i="5"/>
  <c r="W30" i="5"/>
  <c r="V30" i="5"/>
  <c r="U30" i="5"/>
  <c r="U32" i="5" s="1"/>
  <c r="T30" i="5"/>
  <c r="S30" i="5"/>
  <c r="Q30" i="5"/>
  <c r="P30" i="5"/>
  <c r="O30" i="5"/>
  <c r="N30" i="5"/>
  <c r="M30" i="5"/>
  <c r="M32" i="5" s="1"/>
  <c r="L30" i="5"/>
  <c r="L32" i="5" s="1"/>
  <c r="K30" i="5"/>
  <c r="J30" i="5"/>
  <c r="I30" i="5"/>
  <c r="H30" i="5"/>
  <c r="G30" i="5"/>
  <c r="G32" i="5" s="1"/>
  <c r="AE32" i="5"/>
  <c r="O32" i="5"/>
  <c r="AJ32" i="5"/>
  <c r="AI32" i="5"/>
  <c r="AH32" i="5"/>
  <c r="AG32" i="5"/>
  <c r="AF32" i="5"/>
  <c r="AD32" i="5"/>
  <c r="AB32" i="5"/>
  <c r="AA32" i="5"/>
  <c r="Z32" i="5"/>
  <c r="Y32" i="5"/>
  <c r="X32" i="5"/>
  <c r="W32" i="5"/>
  <c r="V32" i="5"/>
  <c r="T32" i="5"/>
  <c r="S32" i="5"/>
  <c r="Q32" i="5"/>
  <c r="P32" i="5"/>
  <c r="N32" i="5"/>
  <c r="K32" i="5"/>
  <c r="J32" i="5"/>
  <c r="I32" i="5"/>
  <c r="H32" i="5"/>
  <c r="AI50" i="4"/>
  <c r="AI52" i="4" s="1"/>
  <c r="AG50" i="4"/>
  <c r="AG52" i="4" s="1"/>
  <c r="AF50" i="4"/>
  <c r="AF52" i="4" s="1"/>
  <c r="AE50" i="4"/>
  <c r="AE52" i="4" s="1"/>
  <c r="AD50" i="4"/>
  <c r="AD52" i="4" s="1"/>
  <c r="AA50" i="4"/>
  <c r="AA52" i="4" s="1"/>
  <c r="Z50" i="4"/>
  <c r="Z52" i="4" s="1"/>
  <c r="Y50" i="4"/>
  <c r="Y52" i="4" s="1"/>
  <c r="X50" i="4"/>
  <c r="X52" i="4" s="1"/>
  <c r="W50" i="4"/>
  <c r="W52" i="4" s="1"/>
  <c r="V50" i="4"/>
  <c r="V52" i="4" s="1"/>
  <c r="U50" i="4"/>
  <c r="U52" i="4" s="1"/>
  <c r="T50" i="4"/>
  <c r="T52" i="4" s="1"/>
  <c r="S50" i="4"/>
  <c r="S52" i="4" s="1"/>
  <c r="Q50" i="4"/>
  <c r="Q52" i="4" s="1"/>
  <c r="P50" i="4"/>
  <c r="P52" i="4" s="1"/>
  <c r="O50" i="4"/>
  <c r="O52" i="4" s="1"/>
  <c r="N50" i="4"/>
  <c r="N52" i="4" s="1"/>
  <c r="M50" i="4"/>
  <c r="M52" i="4" s="1"/>
  <c r="L50" i="4"/>
  <c r="L52" i="4" s="1"/>
  <c r="K50" i="4"/>
  <c r="K52" i="4" s="1"/>
  <c r="J50" i="4"/>
  <c r="J52" i="4" s="1"/>
  <c r="I50" i="4"/>
  <c r="I52" i="4" s="1"/>
  <c r="H50" i="4"/>
  <c r="H52" i="4" s="1"/>
  <c r="G50" i="4"/>
  <c r="G52" i="4" s="1"/>
  <c r="AJ38" i="3"/>
  <c r="AI38" i="3"/>
  <c r="AH38" i="3"/>
  <c r="AG38" i="3"/>
  <c r="AF38" i="3"/>
  <c r="AE38" i="3"/>
  <c r="AD38" i="3"/>
  <c r="AB38" i="3"/>
  <c r="AA38" i="3"/>
  <c r="Z38" i="3"/>
  <c r="Y38" i="3"/>
  <c r="X38" i="3"/>
  <c r="W38" i="3"/>
  <c r="V38" i="3"/>
  <c r="U38" i="3"/>
  <c r="T38" i="3"/>
  <c r="S38" i="3"/>
  <c r="AI36" i="3"/>
  <c r="AG36" i="3"/>
  <c r="AF36" i="3"/>
  <c r="AE36" i="3"/>
  <c r="AD36" i="3"/>
  <c r="AA36" i="3"/>
  <c r="Z36" i="3"/>
  <c r="Y36" i="3"/>
  <c r="X36" i="3"/>
  <c r="W36" i="3"/>
  <c r="V36" i="3"/>
  <c r="U36" i="3"/>
  <c r="T36" i="3"/>
  <c r="S36" i="3"/>
  <c r="Q36" i="3"/>
  <c r="Q38" i="3" s="1"/>
  <c r="P36" i="3"/>
  <c r="P38" i="3" s="1"/>
  <c r="O36" i="3"/>
  <c r="O38" i="3" s="1"/>
  <c r="N36" i="3"/>
  <c r="N38" i="3" s="1"/>
  <c r="M36" i="3"/>
  <c r="L36" i="3"/>
  <c r="L38" i="3" s="1"/>
  <c r="K36" i="3"/>
  <c r="K38" i="3" s="1"/>
  <c r="J36" i="3"/>
  <c r="J38" i="3" s="1"/>
  <c r="I36" i="3"/>
  <c r="I38" i="3" s="1"/>
  <c r="H36" i="3"/>
  <c r="H38" i="3" s="1"/>
  <c r="G36" i="3"/>
  <c r="G38" i="3" s="1"/>
  <c r="AC10" i="6"/>
  <c r="AH18" i="9" l="1"/>
  <c r="AJ18" i="9" s="1"/>
  <c r="AH17" i="9"/>
  <c r="AJ17" i="9" s="1"/>
  <c r="AH16" i="9"/>
  <c r="AJ16" i="9" s="1"/>
  <c r="AH15" i="9"/>
  <c r="AJ15" i="9" s="1"/>
  <c r="AH14" i="9"/>
  <c r="AJ14" i="9" s="1"/>
  <c r="AH13" i="9"/>
  <c r="AJ13" i="9" s="1"/>
  <c r="AH12" i="9"/>
  <c r="AJ12" i="9" s="1"/>
  <c r="AH11" i="9"/>
  <c r="AJ11" i="9" s="1"/>
  <c r="AH10" i="9"/>
  <c r="AJ10" i="9" s="1"/>
  <c r="AH9" i="9"/>
  <c r="AJ9" i="9" s="1"/>
  <c r="AH8" i="9"/>
  <c r="AJ8" i="9" s="1"/>
  <c r="AH7" i="9"/>
  <c r="AJ7" i="9" s="1"/>
  <c r="AJ6" i="9"/>
  <c r="AH6" i="9"/>
  <c r="AH5" i="9"/>
  <c r="AJ5" i="9" s="1"/>
  <c r="AH4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R18" i="9"/>
  <c r="AC18" i="9" s="1"/>
  <c r="R17" i="9"/>
  <c r="R16" i="9"/>
  <c r="AC16" i="9" s="1"/>
  <c r="R15" i="9"/>
  <c r="AC15" i="9" s="1"/>
  <c r="R14" i="9"/>
  <c r="AC14" i="9" s="1"/>
  <c r="R13" i="9"/>
  <c r="AC13" i="9" s="1"/>
  <c r="R12" i="9"/>
  <c r="R11" i="9"/>
  <c r="AC11" i="9" s="1"/>
  <c r="R10" i="9"/>
  <c r="AC10" i="9" s="1"/>
  <c r="R9" i="9"/>
  <c r="R8" i="9"/>
  <c r="AC8" i="9" s="1"/>
  <c r="R7" i="9"/>
  <c r="AC7" i="9" s="1"/>
  <c r="R6" i="9"/>
  <c r="AC6" i="9" s="1"/>
  <c r="R5" i="9"/>
  <c r="AC5" i="9" s="1"/>
  <c r="R4" i="9"/>
  <c r="AH65" i="8"/>
  <c r="AJ65" i="8" s="1"/>
  <c r="AH64" i="8"/>
  <c r="AJ64" i="8" s="1"/>
  <c r="AH63" i="8"/>
  <c r="AJ63" i="8" s="1"/>
  <c r="AH62" i="8"/>
  <c r="AJ62" i="8" s="1"/>
  <c r="AH61" i="8"/>
  <c r="AJ61" i="8" s="1"/>
  <c r="AH60" i="8"/>
  <c r="AJ60" i="8" s="1"/>
  <c r="AH59" i="8"/>
  <c r="AJ59" i="8" s="1"/>
  <c r="AH58" i="8"/>
  <c r="AJ58" i="8" s="1"/>
  <c r="AH57" i="8"/>
  <c r="AJ57" i="8" s="1"/>
  <c r="AH56" i="8"/>
  <c r="AJ56" i="8" s="1"/>
  <c r="AH55" i="8"/>
  <c r="AJ55" i="8" s="1"/>
  <c r="AH54" i="8"/>
  <c r="AJ54" i="8" s="1"/>
  <c r="AH53" i="8"/>
  <c r="AJ53" i="8" s="1"/>
  <c r="AH52" i="8"/>
  <c r="AJ52" i="8" s="1"/>
  <c r="AH51" i="8"/>
  <c r="AJ51" i="8" s="1"/>
  <c r="AH50" i="8"/>
  <c r="AJ50" i="8" s="1"/>
  <c r="AH49" i="8"/>
  <c r="AJ49" i="8" s="1"/>
  <c r="AJ48" i="8"/>
  <c r="AH48" i="8"/>
  <c r="AH47" i="8"/>
  <c r="AJ47" i="8" s="1"/>
  <c r="AH46" i="8"/>
  <c r="AJ46" i="8" s="1"/>
  <c r="AH45" i="8"/>
  <c r="AJ45" i="8" s="1"/>
  <c r="AH44" i="8"/>
  <c r="AJ44" i="8" s="1"/>
  <c r="AH43" i="8"/>
  <c r="AJ43" i="8" s="1"/>
  <c r="AH42" i="8"/>
  <c r="AJ42" i="8" s="1"/>
  <c r="AH41" i="8"/>
  <c r="AJ41" i="8" s="1"/>
  <c r="AH40" i="8"/>
  <c r="AJ40" i="8" s="1"/>
  <c r="AH39" i="8"/>
  <c r="AJ39" i="8" s="1"/>
  <c r="AH38" i="8"/>
  <c r="AJ38" i="8" s="1"/>
  <c r="AH37" i="8"/>
  <c r="AJ37" i="8" s="1"/>
  <c r="AH36" i="8"/>
  <c r="AJ36" i="8" s="1"/>
  <c r="AH35" i="8"/>
  <c r="AJ35" i="8" s="1"/>
  <c r="AH34" i="8"/>
  <c r="AJ34" i="8" s="1"/>
  <c r="AH33" i="8"/>
  <c r="AJ33" i="8" s="1"/>
  <c r="AH32" i="8"/>
  <c r="AJ32" i="8" s="1"/>
  <c r="AH31" i="8"/>
  <c r="AJ31" i="8" s="1"/>
  <c r="AH30" i="8"/>
  <c r="AH29" i="8"/>
  <c r="AJ29" i="8" s="1"/>
  <c r="AH28" i="8"/>
  <c r="AJ28" i="8" s="1"/>
  <c r="AH27" i="8"/>
  <c r="AJ27" i="8" s="1"/>
  <c r="AH26" i="8"/>
  <c r="AJ26" i="8" s="1"/>
  <c r="AH25" i="8"/>
  <c r="AJ25" i="8" s="1"/>
  <c r="AH24" i="8"/>
  <c r="AJ24" i="8" s="1"/>
  <c r="AH23" i="8"/>
  <c r="AJ23" i="8" s="1"/>
  <c r="AH22" i="8"/>
  <c r="AJ22" i="8" s="1"/>
  <c r="AH21" i="8"/>
  <c r="AJ21" i="8" s="1"/>
  <c r="AH20" i="8"/>
  <c r="AJ20" i="8" s="1"/>
  <c r="AH19" i="8"/>
  <c r="AJ19" i="8" s="1"/>
  <c r="AH18" i="8"/>
  <c r="AJ18" i="8" s="1"/>
  <c r="AH17" i="8"/>
  <c r="AJ17" i="8" s="1"/>
  <c r="AH16" i="8"/>
  <c r="AJ16" i="8" s="1"/>
  <c r="AH15" i="8"/>
  <c r="AJ15" i="8" s="1"/>
  <c r="AH14" i="8"/>
  <c r="AJ14" i="8" s="1"/>
  <c r="AH13" i="8"/>
  <c r="AJ13" i="8" s="1"/>
  <c r="AH12" i="8"/>
  <c r="AJ12" i="8" s="1"/>
  <c r="AH11" i="8"/>
  <c r="AJ11" i="8" s="1"/>
  <c r="AH10" i="8"/>
  <c r="AJ10" i="8" s="1"/>
  <c r="AH9" i="8"/>
  <c r="AJ9" i="8" s="1"/>
  <c r="AH8" i="8"/>
  <c r="AJ8" i="8" s="1"/>
  <c r="AH7" i="8"/>
  <c r="AJ7" i="8" s="1"/>
  <c r="AH6" i="8"/>
  <c r="AJ6" i="8" s="1"/>
  <c r="AH5" i="8"/>
  <c r="AJ5" i="8" s="1"/>
  <c r="AH4" i="8"/>
  <c r="AJ4" i="8" s="1"/>
  <c r="AB65" i="8"/>
  <c r="AB64" i="8"/>
  <c r="AB63" i="8"/>
  <c r="AB62" i="8"/>
  <c r="AB61" i="8"/>
  <c r="AB60" i="8"/>
  <c r="AB59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5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2" i="8"/>
  <c r="AB11" i="8"/>
  <c r="AB10" i="8"/>
  <c r="AB9" i="8"/>
  <c r="AB8" i="8"/>
  <c r="AB7" i="8"/>
  <c r="AB6" i="8"/>
  <c r="AB5" i="8"/>
  <c r="AB4" i="8"/>
  <c r="R65" i="8"/>
  <c r="AC65" i="8" s="1"/>
  <c r="R64" i="8"/>
  <c r="R63" i="8"/>
  <c r="R62" i="8"/>
  <c r="R61" i="8"/>
  <c r="AC61" i="8" s="1"/>
  <c r="R60" i="8"/>
  <c r="R59" i="8"/>
  <c r="AC59" i="8" s="1"/>
  <c r="R58" i="8"/>
  <c r="AC58" i="8" s="1"/>
  <c r="R57" i="8"/>
  <c r="AC57" i="8" s="1"/>
  <c r="R56" i="8"/>
  <c r="R55" i="8"/>
  <c r="R54" i="8"/>
  <c r="R53" i="8"/>
  <c r="AC53" i="8" s="1"/>
  <c r="R52" i="8"/>
  <c r="R51" i="8"/>
  <c r="AC51" i="8" s="1"/>
  <c r="R50" i="8"/>
  <c r="AC50" i="8" s="1"/>
  <c r="R49" i="8"/>
  <c r="AC49" i="8" s="1"/>
  <c r="R48" i="8"/>
  <c r="R47" i="8"/>
  <c r="R46" i="8"/>
  <c r="R45" i="8"/>
  <c r="AC45" i="8" s="1"/>
  <c r="R44" i="8"/>
  <c r="R43" i="8"/>
  <c r="AC43" i="8" s="1"/>
  <c r="R42" i="8"/>
  <c r="AC42" i="8" s="1"/>
  <c r="R41" i="8"/>
  <c r="AC41" i="8" s="1"/>
  <c r="R40" i="8"/>
  <c r="R39" i="8"/>
  <c r="R38" i="8"/>
  <c r="R37" i="8"/>
  <c r="AC37" i="8" s="1"/>
  <c r="R36" i="8"/>
  <c r="R35" i="8"/>
  <c r="AC35" i="8" s="1"/>
  <c r="R34" i="8"/>
  <c r="AC34" i="8" s="1"/>
  <c r="R33" i="8"/>
  <c r="AC33" i="8" s="1"/>
  <c r="R32" i="8"/>
  <c r="R31" i="8"/>
  <c r="R30" i="8"/>
  <c r="R29" i="8"/>
  <c r="AC29" i="8" s="1"/>
  <c r="R28" i="8"/>
  <c r="R27" i="8"/>
  <c r="AC27" i="8" s="1"/>
  <c r="R26" i="8"/>
  <c r="AC26" i="8" s="1"/>
  <c r="R25" i="8"/>
  <c r="AC25" i="8" s="1"/>
  <c r="R24" i="8"/>
  <c r="R23" i="8"/>
  <c r="R22" i="8"/>
  <c r="R21" i="8"/>
  <c r="AC21" i="8" s="1"/>
  <c r="R20" i="8"/>
  <c r="R19" i="8"/>
  <c r="AC19" i="8" s="1"/>
  <c r="R18" i="8"/>
  <c r="AC18" i="8" s="1"/>
  <c r="R17" i="8"/>
  <c r="AC17" i="8" s="1"/>
  <c r="R16" i="8"/>
  <c r="R15" i="8"/>
  <c r="R14" i="8"/>
  <c r="R13" i="8"/>
  <c r="AC13" i="8" s="1"/>
  <c r="R12" i="8"/>
  <c r="AC12" i="8" s="1"/>
  <c r="R11" i="8"/>
  <c r="AC11" i="8" s="1"/>
  <c r="R10" i="8"/>
  <c r="AC10" i="8" s="1"/>
  <c r="R9" i="8"/>
  <c r="R8" i="8"/>
  <c r="AC8" i="8" s="1"/>
  <c r="R7" i="8"/>
  <c r="R6" i="8"/>
  <c r="R5" i="8"/>
  <c r="AC5" i="8" s="1"/>
  <c r="R4" i="8"/>
  <c r="AC4" i="8" s="1"/>
  <c r="AH17" i="7"/>
  <c r="AJ17" i="7" s="1"/>
  <c r="AH15" i="7"/>
  <c r="AJ15" i="7" s="1"/>
  <c r="AH14" i="7"/>
  <c r="AJ14" i="7" s="1"/>
  <c r="AH13" i="7"/>
  <c r="AJ13" i="7" s="1"/>
  <c r="AH12" i="7"/>
  <c r="AJ12" i="7" s="1"/>
  <c r="AH11" i="7"/>
  <c r="AJ11" i="7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AH67" i="6"/>
  <c r="AJ67" i="6" s="1"/>
  <c r="AH66" i="6"/>
  <c r="AJ66" i="6" s="1"/>
  <c r="AH65" i="6"/>
  <c r="AJ65" i="6" s="1"/>
  <c r="AH64" i="6"/>
  <c r="AJ64" i="6" s="1"/>
  <c r="AH63" i="6"/>
  <c r="AJ63" i="6" s="1"/>
  <c r="AH62" i="6"/>
  <c r="AJ62" i="6" s="1"/>
  <c r="AH61" i="6"/>
  <c r="AJ61" i="6" s="1"/>
  <c r="AH60" i="6"/>
  <c r="AJ60" i="6" s="1"/>
  <c r="AH59" i="6"/>
  <c r="AJ59" i="6" s="1"/>
  <c r="AH58" i="6"/>
  <c r="AJ58" i="6" s="1"/>
  <c r="AH57" i="6"/>
  <c r="AJ57" i="6" s="1"/>
  <c r="AH56" i="6"/>
  <c r="AJ56" i="6" s="1"/>
  <c r="AH55" i="6"/>
  <c r="AJ55" i="6" s="1"/>
  <c r="AH54" i="6"/>
  <c r="AJ54" i="6" s="1"/>
  <c r="AH53" i="6"/>
  <c r="AJ53" i="6" s="1"/>
  <c r="AH52" i="6"/>
  <c r="AJ52" i="6" s="1"/>
  <c r="AH51" i="6"/>
  <c r="AJ51" i="6" s="1"/>
  <c r="AH50" i="6"/>
  <c r="AJ50" i="6" s="1"/>
  <c r="AH49" i="6"/>
  <c r="AJ49" i="6" s="1"/>
  <c r="AH48" i="6"/>
  <c r="AJ48" i="6" s="1"/>
  <c r="AH47" i="6"/>
  <c r="AJ47" i="6" s="1"/>
  <c r="AH46" i="6"/>
  <c r="AJ46" i="6" s="1"/>
  <c r="AH45" i="6"/>
  <c r="AJ45" i="6" s="1"/>
  <c r="AH44" i="6"/>
  <c r="AJ44" i="6" s="1"/>
  <c r="AH43" i="6"/>
  <c r="AJ43" i="6" s="1"/>
  <c r="AH42" i="6"/>
  <c r="AH41" i="6"/>
  <c r="AJ41" i="6" s="1"/>
  <c r="AH40" i="6"/>
  <c r="AJ40" i="6" s="1"/>
  <c r="AH39" i="6"/>
  <c r="AJ39" i="6" s="1"/>
  <c r="AH38" i="6"/>
  <c r="AJ38" i="6" s="1"/>
  <c r="AH37" i="6"/>
  <c r="AJ37" i="6" s="1"/>
  <c r="AH36" i="6"/>
  <c r="AJ36" i="6" s="1"/>
  <c r="AH35" i="6"/>
  <c r="AJ35" i="6" s="1"/>
  <c r="AH34" i="6"/>
  <c r="AJ34" i="6" s="1"/>
  <c r="AH33" i="6"/>
  <c r="AJ33" i="6" s="1"/>
  <c r="AH32" i="6"/>
  <c r="AJ32" i="6" s="1"/>
  <c r="AH31" i="6"/>
  <c r="AJ31" i="6" s="1"/>
  <c r="AH30" i="6"/>
  <c r="AJ30" i="6" s="1"/>
  <c r="AH29" i="6"/>
  <c r="AJ29" i="6" s="1"/>
  <c r="AH28" i="6"/>
  <c r="AJ28" i="6" s="1"/>
  <c r="AH27" i="6"/>
  <c r="AJ27" i="6" s="1"/>
  <c r="AH26" i="6"/>
  <c r="AJ26" i="6" s="1"/>
  <c r="AH25" i="6"/>
  <c r="AJ25" i="6" s="1"/>
  <c r="AH24" i="6"/>
  <c r="AJ24" i="6" s="1"/>
  <c r="AH23" i="6"/>
  <c r="AJ23" i="6" s="1"/>
  <c r="AH22" i="6"/>
  <c r="AJ22" i="6" s="1"/>
  <c r="AH21" i="6"/>
  <c r="AJ21" i="6" s="1"/>
  <c r="AH20" i="6"/>
  <c r="AJ20" i="6" s="1"/>
  <c r="AH19" i="6"/>
  <c r="AJ19" i="6" s="1"/>
  <c r="AH18" i="6"/>
  <c r="AJ18" i="6" s="1"/>
  <c r="AH17" i="6"/>
  <c r="AJ17" i="6" s="1"/>
  <c r="AH16" i="6"/>
  <c r="AJ16" i="6" s="1"/>
  <c r="AH15" i="6"/>
  <c r="AJ15" i="6" s="1"/>
  <c r="AH14" i="6"/>
  <c r="AJ14" i="6" s="1"/>
  <c r="AH13" i="6"/>
  <c r="AJ13" i="6" s="1"/>
  <c r="AH12" i="6"/>
  <c r="AJ12" i="6" s="1"/>
  <c r="AH11" i="6"/>
  <c r="AJ11" i="6" s="1"/>
  <c r="AH9" i="6"/>
  <c r="AJ9" i="6" s="1"/>
  <c r="AH8" i="6"/>
  <c r="AJ8" i="6" s="1"/>
  <c r="AH7" i="6"/>
  <c r="AJ7" i="6" s="1"/>
  <c r="AH6" i="6"/>
  <c r="AJ6" i="6" s="1"/>
  <c r="AH5" i="6"/>
  <c r="AJ5" i="6" s="1"/>
  <c r="AH4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9" i="6"/>
  <c r="AB8" i="6"/>
  <c r="AB7" i="6"/>
  <c r="AB6" i="6"/>
  <c r="AB5" i="6"/>
  <c r="AB4" i="6"/>
  <c r="R67" i="6"/>
  <c r="AC67" i="6" s="1"/>
  <c r="R66" i="6"/>
  <c r="R65" i="6"/>
  <c r="AC65" i="6" s="1"/>
  <c r="R64" i="6"/>
  <c r="R63" i="6"/>
  <c r="R62" i="6"/>
  <c r="AC62" i="6" s="1"/>
  <c r="R61" i="6"/>
  <c r="AC61" i="6" s="1"/>
  <c r="R60" i="6"/>
  <c r="AC60" i="6" s="1"/>
  <c r="R59" i="6"/>
  <c r="AC59" i="6" s="1"/>
  <c r="R58" i="6"/>
  <c r="R57" i="6"/>
  <c r="AC57" i="6" s="1"/>
  <c r="R56" i="6"/>
  <c r="R55" i="6"/>
  <c r="R54" i="6"/>
  <c r="AC54" i="6" s="1"/>
  <c r="R53" i="6"/>
  <c r="AC53" i="6" s="1"/>
  <c r="R52" i="6"/>
  <c r="AC52" i="6" s="1"/>
  <c r="R51" i="6"/>
  <c r="AC51" i="6" s="1"/>
  <c r="R50" i="6"/>
  <c r="R49" i="6"/>
  <c r="AC49" i="6" s="1"/>
  <c r="R48" i="6"/>
  <c r="R47" i="6"/>
  <c r="R46" i="6"/>
  <c r="AC46" i="6" s="1"/>
  <c r="R45" i="6"/>
  <c r="AC45" i="6" s="1"/>
  <c r="R44" i="6"/>
  <c r="AC44" i="6" s="1"/>
  <c r="R43" i="6"/>
  <c r="AC43" i="6" s="1"/>
  <c r="R42" i="6"/>
  <c r="R41" i="6"/>
  <c r="AC41" i="6" s="1"/>
  <c r="R40" i="6"/>
  <c r="R39" i="6"/>
  <c r="R38" i="6"/>
  <c r="AC38" i="6" s="1"/>
  <c r="R37" i="6"/>
  <c r="AC37" i="6" s="1"/>
  <c r="R36" i="6"/>
  <c r="AC36" i="6" s="1"/>
  <c r="R35" i="6"/>
  <c r="AC35" i="6" s="1"/>
  <c r="R34" i="6"/>
  <c r="R33" i="6"/>
  <c r="AC33" i="6" s="1"/>
  <c r="R32" i="6"/>
  <c r="R31" i="6"/>
  <c r="R30" i="6"/>
  <c r="AC30" i="6" s="1"/>
  <c r="R29" i="6"/>
  <c r="AC29" i="6" s="1"/>
  <c r="R28" i="6"/>
  <c r="AC28" i="6" s="1"/>
  <c r="R27" i="6"/>
  <c r="AC27" i="6" s="1"/>
  <c r="R26" i="6"/>
  <c r="R25" i="6"/>
  <c r="AC25" i="6" s="1"/>
  <c r="R24" i="6"/>
  <c r="R23" i="6"/>
  <c r="R22" i="6"/>
  <c r="AC22" i="6" s="1"/>
  <c r="R21" i="6"/>
  <c r="AC21" i="6" s="1"/>
  <c r="R20" i="6"/>
  <c r="AC20" i="6" s="1"/>
  <c r="R19" i="6"/>
  <c r="AC19" i="6" s="1"/>
  <c r="R18" i="6"/>
  <c r="R17" i="6"/>
  <c r="AC17" i="6" s="1"/>
  <c r="R16" i="6"/>
  <c r="R15" i="6"/>
  <c r="R14" i="6"/>
  <c r="AC14" i="6" s="1"/>
  <c r="R13" i="6"/>
  <c r="AC13" i="6" s="1"/>
  <c r="R12" i="6"/>
  <c r="AC12" i="6" s="1"/>
  <c r="R11" i="6"/>
  <c r="AC11" i="6" s="1"/>
  <c r="R9" i="6"/>
  <c r="R8" i="6"/>
  <c r="AC8" i="6" s="1"/>
  <c r="R7" i="6"/>
  <c r="R6" i="6"/>
  <c r="R5" i="6"/>
  <c r="AC5" i="6" s="1"/>
  <c r="R4" i="6"/>
  <c r="AC4" i="6" s="1"/>
  <c r="AH29" i="5"/>
  <c r="AJ29" i="5" s="1"/>
  <c r="AH28" i="5"/>
  <c r="AJ28" i="5" s="1"/>
  <c r="AH27" i="5"/>
  <c r="AJ27" i="5" s="1"/>
  <c r="AH26" i="5"/>
  <c r="AJ26" i="5" s="1"/>
  <c r="AH25" i="5"/>
  <c r="AJ25" i="5" s="1"/>
  <c r="AH24" i="5"/>
  <c r="AJ24" i="5" s="1"/>
  <c r="AH23" i="5"/>
  <c r="AJ23" i="5" s="1"/>
  <c r="AH22" i="5"/>
  <c r="AJ22" i="5" s="1"/>
  <c r="AH21" i="5"/>
  <c r="AJ21" i="5" s="1"/>
  <c r="AH20" i="5"/>
  <c r="AJ20" i="5" s="1"/>
  <c r="AH19" i="5"/>
  <c r="AJ19" i="5" s="1"/>
  <c r="AH18" i="5"/>
  <c r="AJ18" i="5" s="1"/>
  <c r="AH17" i="5"/>
  <c r="AJ17" i="5" s="1"/>
  <c r="AH16" i="5"/>
  <c r="AJ16" i="5" s="1"/>
  <c r="AH15" i="5"/>
  <c r="AJ15" i="5" s="1"/>
  <c r="AH14" i="5"/>
  <c r="AJ14" i="5" s="1"/>
  <c r="AH13" i="5"/>
  <c r="AJ13" i="5" s="1"/>
  <c r="AH12" i="5"/>
  <c r="AJ12" i="5" s="1"/>
  <c r="AH11" i="5"/>
  <c r="AJ11" i="5" s="1"/>
  <c r="AH10" i="5"/>
  <c r="AJ10" i="5" s="1"/>
  <c r="AH9" i="5"/>
  <c r="AJ9" i="5" s="1"/>
  <c r="AH8" i="5"/>
  <c r="AJ8" i="5" s="1"/>
  <c r="AH7" i="5"/>
  <c r="AJ7" i="5" s="1"/>
  <c r="AH6" i="5"/>
  <c r="AJ6" i="5" s="1"/>
  <c r="AH5" i="5"/>
  <c r="AJ5" i="5" s="1"/>
  <c r="AH4" i="5"/>
  <c r="AJ4" i="5" s="1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R29" i="5"/>
  <c r="AC29" i="5" s="1"/>
  <c r="R28" i="5"/>
  <c r="R27" i="5"/>
  <c r="AC27" i="5" s="1"/>
  <c r="R26" i="5"/>
  <c r="AC26" i="5" s="1"/>
  <c r="R25" i="5"/>
  <c r="AC25" i="5" s="1"/>
  <c r="R24" i="5"/>
  <c r="AC24" i="5" s="1"/>
  <c r="R23" i="5"/>
  <c r="AC23" i="5" s="1"/>
  <c r="R22" i="5"/>
  <c r="AC22" i="5" s="1"/>
  <c r="R21" i="5"/>
  <c r="AC21" i="5" s="1"/>
  <c r="R20" i="5"/>
  <c r="R19" i="5"/>
  <c r="AC19" i="5" s="1"/>
  <c r="R18" i="5"/>
  <c r="AC18" i="5" s="1"/>
  <c r="R17" i="5"/>
  <c r="AC17" i="5" s="1"/>
  <c r="R16" i="5"/>
  <c r="AC16" i="5" s="1"/>
  <c r="R15" i="5"/>
  <c r="AC15" i="5" s="1"/>
  <c r="R14" i="5"/>
  <c r="AC14" i="5" s="1"/>
  <c r="R13" i="5"/>
  <c r="AC13" i="5" s="1"/>
  <c r="R12" i="5"/>
  <c r="R11" i="5"/>
  <c r="AC11" i="5" s="1"/>
  <c r="R10" i="5"/>
  <c r="AC10" i="5" s="1"/>
  <c r="R9" i="5"/>
  <c r="AC9" i="5" s="1"/>
  <c r="R8" i="5"/>
  <c r="AC8" i="5" s="1"/>
  <c r="R7" i="5"/>
  <c r="AC7" i="5" s="1"/>
  <c r="R6" i="5"/>
  <c r="AC6" i="5" s="1"/>
  <c r="R5" i="5"/>
  <c r="AC5" i="5" s="1"/>
  <c r="R4" i="5"/>
  <c r="AC4" i="9" l="1"/>
  <c r="AC12" i="9"/>
  <c r="AC9" i="9"/>
  <c r="AC17" i="9"/>
  <c r="AJ4" i="9"/>
  <c r="AC20" i="8"/>
  <c r="AC28" i="8"/>
  <c r="AC36" i="8"/>
  <c r="AC44" i="8"/>
  <c r="R68" i="8"/>
  <c r="AC52" i="8"/>
  <c r="AC60" i="8"/>
  <c r="AC6" i="8"/>
  <c r="AC14" i="8"/>
  <c r="AC22" i="8"/>
  <c r="AC30" i="8"/>
  <c r="AC38" i="8"/>
  <c r="AC46" i="8"/>
  <c r="AC54" i="8"/>
  <c r="AC62" i="8"/>
  <c r="AH68" i="8"/>
  <c r="AC15" i="8"/>
  <c r="AC31" i="8"/>
  <c r="AC47" i="8"/>
  <c r="AC63" i="8"/>
  <c r="AB68" i="8"/>
  <c r="AJ68" i="8"/>
  <c r="AC7" i="8"/>
  <c r="AC23" i="8"/>
  <c r="AC39" i="8"/>
  <c r="AC55" i="8"/>
  <c r="AC16" i="8"/>
  <c r="AC24" i="8"/>
  <c r="AC32" i="8"/>
  <c r="AC40" i="8"/>
  <c r="AC48" i="8"/>
  <c r="AC56" i="8"/>
  <c r="AC64" i="8"/>
  <c r="AC9" i="8"/>
  <c r="AC5" i="7"/>
  <c r="AC13" i="7"/>
  <c r="AC14" i="7"/>
  <c r="AC7" i="7"/>
  <c r="AC15" i="7"/>
  <c r="AC8" i="7"/>
  <c r="AC16" i="7"/>
  <c r="AC9" i="7"/>
  <c r="AC17" i="7"/>
  <c r="AC10" i="7"/>
  <c r="AC11" i="7"/>
  <c r="AC4" i="7"/>
  <c r="AC12" i="7"/>
  <c r="AC6" i="6"/>
  <c r="AC31" i="6"/>
  <c r="AC55" i="6"/>
  <c r="AC63" i="6"/>
  <c r="AC7" i="6"/>
  <c r="AC16" i="6"/>
  <c r="AC24" i="6"/>
  <c r="AC32" i="6"/>
  <c r="AC40" i="6"/>
  <c r="AC48" i="6"/>
  <c r="AC56" i="6"/>
  <c r="AC64" i="6"/>
  <c r="AC23" i="6"/>
  <c r="AC47" i="6"/>
  <c r="AC9" i="6"/>
  <c r="AC18" i="6"/>
  <c r="AC26" i="6"/>
  <c r="AC34" i="6"/>
  <c r="R70" i="6"/>
  <c r="AC42" i="6"/>
  <c r="AC50" i="6"/>
  <c r="AC58" i="6"/>
  <c r="AC66" i="6"/>
  <c r="AB70" i="6"/>
  <c r="AJ42" i="6"/>
  <c r="AJ70" i="6" s="1"/>
  <c r="AH70" i="6"/>
  <c r="AC15" i="6"/>
  <c r="AC39" i="6"/>
  <c r="AC4" i="5"/>
  <c r="AC12" i="5"/>
  <c r="AC20" i="5"/>
  <c r="AC6" i="7"/>
  <c r="AJ30" i="8"/>
  <c r="AJ4" i="6"/>
  <c r="AC68" i="8" l="1"/>
  <c r="AC70" i="6"/>
  <c r="AH49" i="4" l="1"/>
  <c r="AJ49" i="4" s="1"/>
  <c r="AH48" i="4"/>
  <c r="AJ48" i="4" s="1"/>
  <c r="AH47" i="4"/>
  <c r="AJ47" i="4" s="1"/>
  <c r="AH46" i="4"/>
  <c r="AJ46" i="4" s="1"/>
  <c r="AH45" i="4"/>
  <c r="AJ45" i="4" s="1"/>
  <c r="AH44" i="4"/>
  <c r="AJ44" i="4" s="1"/>
  <c r="AH43" i="4"/>
  <c r="AJ43" i="4" s="1"/>
  <c r="AH42" i="4"/>
  <c r="AJ42" i="4" s="1"/>
  <c r="AH41" i="4"/>
  <c r="AJ41" i="4" s="1"/>
  <c r="AH40" i="4"/>
  <c r="AJ40" i="4" s="1"/>
  <c r="AH39" i="4"/>
  <c r="AJ39" i="4" s="1"/>
  <c r="AH38" i="4"/>
  <c r="AJ38" i="4" s="1"/>
  <c r="AH37" i="4"/>
  <c r="AJ37" i="4" s="1"/>
  <c r="AH36" i="4"/>
  <c r="AJ36" i="4" s="1"/>
  <c r="AH35" i="4"/>
  <c r="AJ35" i="4" s="1"/>
  <c r="AH34" i="4"/>
  <c r="AJ34" i="4" s="1"/>
  <c r="AH33" i="4"/>
  <c r="AJ33" i="4" s="1"/>
  <c r="AH32" i="4"/>
  <c r="AJ32" i="4" s="1"/>
  <c r="AH31" i="4"/>
  <c r="AJ31" i="4" s="1"/>
  <c r="AH30" i="4"/>
  <c r="AJ30" i="4" s="1"/>
  <c r="AH29" i="4"/>
  <c r="AJ29" i="4" s="1"/>
  <c r="AH28" i="4"/>
  <c r="AJ28" i="4" s="1"/>
  <c r="AH27" i="4"/>
  <c r="AJ27" i="4" s="1"/>
  <c r="AH26" i="4"/>
  <c r="AJ26" i="4" s="1"/>
  <c r="AH25" i="4"/>
  <c r="AJ25" i="4" s="1"/>
  <c r="AH24" i="4"/>
  <c r="AJ24" i="4" s="1"/>
  <c r="AH23" i="4"/>
  <c r="AJ23" i="4" s="1"/>
  <c r="AH22" i="4"/>
  <c r="AJ22" i="4" s="1"/>
  <c r="AH21" i="4"/>
  <c r="AJ21" i="4" s="1"/>
  <c r="AH20" i="4"/>
  <c r="AJ20" i="4" s="1"/>
  <c r="AH19" i="4"/>
  <c r="AJ19" i="4" s="1"/>
  <c r="AH18" i="4"/>
  <c r="AH17" i="4"/>
  <c r="AJ17" i="4" s="1"/>
  <c r="AH16" i="4"/>
  <c r="AJ16" i="4" s="1"/>
  <c r="AH15" i="4"/>
  <c r="AJ15" i="4" s="1"/>
  <c r="AH14" i="4"/>
  <c r="AJ14" i="4" s="1"/>
  <c r="AH13" i="4"/>
  <c r="AJ13" i="4" s="1"/>
  <c r="AH12" i="4"/>
  <c r="AJ12" i="4" s="1"/>
  <c r="AH11" i="4"/>
  <c r="AJ11" i="4" s="1"/>
  <c r="AH10" i="4"/>
  <c r="AJ10" i="4" s="1"/>
  <c r="AH9" i="4"/>
  <c r="AJ9" i="4" s="1"/>
  <c r="AH8" i="4"/>
  <c r="AJ8" i="4" s="1"/>
  <c r="AH7" i="4"/>
  <c r="AJ7" i="4" s="1"/>
  <c r="AH6" i="4"/>
  <c r="AJ6" i="4" s="1"/>
  <c r="AH5" i="4"/>
  <c r="AJ5" i="4" s="1"/>
  <c r="AH4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50" i="4" s="1"/>
  <c r="AB52" i="4" s="1"/>
  <c r="R49" i="4"/>
  <c r="AC49" i="4" s="1"/>
  <c r="R48" i="4"/>
  <c r="AC48" i="4" s="1"/>
  <c r="R47" i="4"/>
  <c r="AC47" i="4" s="1"/>
  <c r="R46" i="4"/>
  <c r="AC46" i="4" s="1"/>
  <c r="R45" i="4"/>
  <c r="AC45" i="4" s="1"/>
  <c r="R44" i="4"/>
  <c r="AC44" i="4" s="1"/>
  <c r="R43" i="4"/>
  <c r="R42" i="4"/>
  <c r="R41" i="4"/>
  <c r="AC41" i="4" s="1"/>
  <c r="R40" i="4"/>
  <c r="AC40" i="4" s="1"/>
  <c r="R39" i="4"/>
  <c r="AC39" i="4" s="1"/>
  <c r="R38" i="4"/>
  <c r="AC38" i="4" s="1"/>
  <c r="R37" i="4"/>
  <c r="AC37" i="4" s="1"/>
  <c r="R36" i="4"/>
  <c r="AC36" i="4" s="1"/>
  <c r="R35" i="4"/>
  <c r="R34" i="4"/>
  <c r="R33" i="4"/>
  <c r="AC33" i="4" s="1"/>
  <c r="R32" i="4"/>
  <c r="AC32" i="4" s="1"/>
  <c r="R31" i="4"/>
  <c r="AC31" i="4" s="1"/>
  <c r="R30" i="4"/>
  <c r="AC30" i="4" s="1"/>
  <c r="R29" i="4"/>
  <c r="AC29" i="4" s="1"/>
  <c r="R28" i="4"/>
  <c r="AC28" i="4" s="1"/>
  <c r="R27" i="4"/>
  <c r="R26" i="4"/>
  <c r="R25" i="4"/>
  <c r="AC25" i="4" s="1"/>
  <c r="R24" i="4"/>
  <c r="AC24" i="4" s="1"/>
  <c r="R23" i="4"/>
  <c r="AC23" i="4" s="1"/>
  <c r="R22" i="4"/>
  <c r="AC22" i="4" s="1"/>
  <c r="R21" i="4"/>
  <c r="AC21" i="4" s="1"/>
  <c r="R20" i="4"/>
  <c r="AC20" i="4" s="1"/>
  <c r="R19" i="4"/>
  <c r="R18" i="4"/>
  <c r="R17" i="4"/>
  <c r="AC17" i="4" s="1"/>
  <c r="R16" i="4"/>
  <c r="AC16" i="4" s="1"/>
  <c r="R15" i="4"/>
  <c r="AC15" i="4" s="1"/>
  <c r="R14" i="4"/>
  <c r="AC14" i="4" s="1"/>
  <c r="R13" i="4"/>
  <c r="AC13" i="4" s="1"/>
  <c r="R12" i="4"/>
  <c r="AC12" i="4" s="1"/>
  <c r="R11" i="4"/>
  <c r="R10" i="4"/>
  <c r="R9" i="4"/>
  <c r="AC9" i="4" s="1"/>
  <c r="R8" i="4"/>
  <c r="AC8" i="4" s="1"/>
  <c r="R7" i="4"/>
  <c r="AC7" i="4" s="1"/>
  <c r="R6" i="4"/>
  <c r="AC6" i="4" s="1"/>
  <c r="R5" i="4"/>
  <c r="AC5" i="4" s="1"/>
  <c r="R4" i="4"/>
  <c r="AH35" i="3"/>
  <c r="AJ35" i="3" s="1"/>
  <c r="AH34" i="3"/>
  <c r="AJ34" i="3" s="1"/>
  <c r="AH33" i="3"/>
  <c r="AJ33" i="3" s="1"/>
  <c r="AH32" i="3"/>
  <c r="AJ32" i="3" s="1"/>
  <c r="AH31" i="3"/>
  <c r="AJ31" i="3" s="1"/>
  <c r="AH30" i="3"/>
  <c r="AJ30" i="3" s="1"/>
  <c r="AH29" i="3"/>
  <c r="AJ29" i="3" s="1"/>
  <c r="AH28" i="3"/>
  <c r="AJ28" i="3" s="1"/>
  <c r="AH27" i="3"/>
  <c r="AJ27" i="3" s="1"/>
  <c r="AH26" i="3"/>
  <c r="AJ26" i="3" s="1"/>
  <c r="AH25" i="3"/>
  <c r="AJ25" i="3" s="1"/>
  <c r="AH24" i="3"/>
  <c r="AJ24" i="3" s="1"/>
  <c r="AH23" i="3"/>
  <c r="AJ23" i="3" s="1"/>
  <c r="AH22" i="3"/>
  <c r="AJ22" i="3" s="1"/>
  <c r="AH21" i="3"/>
  <c r="AJ21" i="3" s="1"/>
  <c r="AH20" i="3"/>
  <c r="AJ20" i="3" s="1"/>
  <c r="AH19" i="3"/>
  <c r="AJ19" i="3" s="1"/>
  <c r="AH18" i="3"/>
  <c r="AJ18" i="3" s="1"/>
  <c r="AH17" i="3"/>
  <c r="AJ17" i="3" s="1"/>
  <c r="AH16" i="3"/>
  <c r="AJ16" i="3" s="1"/>
  <c r="AH15" i="3"/>
  <c r="AJ15" i="3" s="1"/>
  <c r="AH14" i="3"/>
  <c r="AJ14" i="3" s="1"/>
  <c r="AH13" i="3"/>
  <c r="AJ13" i="3" s="1"/>
  <c r="AH12" i="3"/>
  <c r="AJ12" i="3" s="1"/>
  <c r="AH11" i="3"/>
  <c r="AJ11" i="3" s="1"/>
  <c r="AH10" i="3"/>
  <c r="AJ10" i="3" s="1"/>
  <c r="AH9" i="3"/>
  <c r="AJ9" i="3" s="1"/>
  <c r="AH8" i="3"/>
  <c r="AJ8" i="3" s="1"/>
  <c r="AH7" i="3"/>
  <c r="AJ7" i="3" s="1"/>
  <c r="AH6" i="3"/>
  <c r="AJ6" i="3" s="1"/>
  <c r="AH5" i="3"/>
  <c r="AH4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R35" i="3"/>
  <c r="AC35" i="3" s="1"/>
  <c r="R34" i="3"/>
  <c r="AC34" i="3" s="1"/>
  <c r="R33" i="3"/>
  <c r="AC33" i="3" s="1"/>
  <c r="R32" i="3"/>
  <c r="AC32" i="3" s="1"/>
  <c r="R31" i="3"/>
  <c r="AC31" i="3" s="1"/>
  <c r="R30" i="3"/>
  <c r="AC30" i="3" s="1"/>
  <c r="R29" i="3"/>
  <c r="AC29" i="3" s="1"/>
  <c r="R28" i="3"/>
  <c r="AC28" i="3" s="1"/>
  <c r="R27" i="3"/>
  <c r="AC27" i="3" s="1"/>
  <c r="R26" i="3"/>
  <c r="AC26" i="3" s="1"/>
  <c r="R25" i="3"/>
  <c r="AC25" i="3" s="1"/>
  <c r="R24" i="3"/>
  <c r="AC24" i="3" s="1"/>
  <c r="R23" i="3"/>
  <c r="AC23" i="3" s="1"/>
  <c r="R22" i="3"/>
  <c r="AC22" i="3" s="1"/>
  <c r="R21" i="3"/>
  <c r="AC21" i="3" s="1"/>
  <c r="AC20" i="3"/>
  <c r="AC36" i="3" s="1"/>
  <c r="AC38" i="3" s="1"/>
  <c r="R19" i="3"/>
  <c r="AC19" i="3" s="1"/>
  <c r="R18" i="3"/>
  <c r="AC18" i="3" s="1"/>
  <c r="R17" i="3"/>
  <c r="AC17" i="3" s="1"/>
  <c r="R16" i="3"/>
  <c r="AC16" i="3" s="1"/>
  <c r="R15" i="3"/>
  <c r="AC15" i="3" s="1"/>
  <c r="R14" i="3"/>
  <c r="AC14" i="3" s="1"/>
  <c r="R13" i="3"/>
  <c r="AC13" i="3" s="1"/>
  <c r="R12" i="3"/>
  <c r="AC12" i="3" s="1"/>
  <c r="R11" i="3"/>
  <c r="AC11" i="3" s="1"/>
  <c r="R10" i="3"/>
  <c r="AC10" i="3" s="1"/>
  <c r="R9" i="3"/>
  <c r="AC9" i="3" s="1"/>
  <c r="R8" i="3"/>
  <c r="AC8" i="3" s="1"/>
  <c r="R7" i="3"/>
  <c r="AC7" i="3" s="1"/>
  <c r="R6" i="3"/>
  <c r="AC6" i="3" s="1"/>
  <c r="R5" i="3"/>
  <c r="AC5" i="3" s="1"/>
  <c r="R4" i="3"/>
  <c r="AJ4" i="4" l="1"/>
  <c r="AH50" i="4"/>
  <c r="AH52" i="4" s="1"/>
  <c r="AC4" i="4"/>
  <c r="R50" i="4"/>
  <c r="R52" i="4" s="1"/>
  <c r="AC10" i="4"/>
  <c r="AC18" i="4"/>
  <c r="AC26" i="4"/>
  <c r="AC34" i="4"/>
  <c r="AC42" i="4"/>
  <c r="AC11" i="4"/>
  <c r="AC19" i="4"/>
  <c r="AC27" i="4"/>
  <c r="AC35" i="4"/>
  <c r="AC43" i="4"/>
  <c r="AJ18" i="4"/>
  <c r="AB36" i="3"/>
  <c r="AC4" i="3"/>
  <c r="R36" i="3"/>
  <c r="R38" i="3" s="1"/>
  <c r="AJ4" i="3"/>
  <c r="AH36" i="3"/>
  <c r="AJ5" i="3"/>
  <c r="B26" i="9"/>
  <c r="A5" i="9"/>
  <c r="B73" i="8"/>
  <c r="A5" i="8"/>
  <c r="B24" i="7"/>
  <c r="A5" i="7"/>
  <c r="B76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B39" i="5"/>
  <c r="A5" i="5"/>
  <c r="A6" i="5" s="1"/>
  <c r="B59" i="4"/>
  <c r="A5" i="4"/>
  <c r="F42" i="3"/>
  <c r="A5" i="3"/>
  <c r="E10" i="2"/>
  <c r="E8" i="2"/>
  <c r="E7" i="2"/>
  <c r="E6" i="2"/>
  <c r="A5" i="2"/>
  <c r="A6" i="2" s="1"/>
  <c r="A7" i="2" s="1"/>
  <c r="A8" i="2" s="1"/>
  <c r="A9" i="2" s="1"/>
  <c r="A10" i="2" s="1"/>
  <c r="C11" i="2" l="1"/>
  <c r="AJ50" i="4"/>
  <c r="AJ52" i="4" s="1"/>
  <c r="AC50" i="4"/>
  <c r="AC52" i="4" s="1"/>
  <c r="AJ36" i="3"/>
  <c r="E9" i="2"/>
  <c r="E5" i="2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B75" i="6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E4" i="2"/>
  <c r="B38" i="5" l="1"/>
  <c r="B25" i="9"/>
  <c r="B72" i="8"/>
  <c r="B23" i="7"/>
  <c r="B58" i="4"/>
  <c r="B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6" authorId="0" shapeId="0" xr:uid="{9C808871-9390-482C-9102-762695703AA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5,000 wage subsidy</t>
        </r>
      </text>
    </comment>
    <comment ref="K31" authorId="0" shapeId="0" xr:uid="{8F347BD6-C9EB-4599-AD53-89D4D33DC10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10,330</t>
        </r>
      </text>
    </comment>
    <comment ref="K33" authorId="0" shapeId="0" xr:uid="{2C5E3F15-5671-4EC0-8FE8-F6607E7BC22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$22,459 wage subsidy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3" authorId="0" shapeId="0" xr:uid="{ED87B5FE-01F8-4ECE-A99F-B0648B00C2F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16" authorId="0" shapeId="0" xr:uid="{5EEE3005-7A35-4DB2-AD0E-378BF2937C62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21546 Wage subsidy</t>
        </r>
      </text>
    </comment>
    <comment ref="K20" authorId="0" shapeId="0" xr:uid="{60F52774-9DD2-4EEA-B764-2C06AAEF6E0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7030 wage Subsidy</t>
        </r>
      </text>
    </comment>
    <comment ref="K44" authorId="0" shapeId="0" xr:uid="{62C170C5-919B-41C1-841F-324419D0F91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</t>
        </r>
      </text>
    </comment>
    <comment ref="K46" authorId="0" shapeId="0" xr:uid="{774CCFF2-DC30-4E76-963A-D04D2361CD2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recvd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8" authorId="0" shapeId="0" xr:uid="{6F5EBAE9-C5D3-47C5-A40C-F12CFC715E8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9" authorId="0" shapeId="0" xr:uid="{DD10B18B-D2BA-49DF-B84A-FF5BD23CA3AA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received</t>
        </r>
      </text>
    </comment>
    <comment ref="K11" authorId="0" shapeId="0" xr:uid="{ED39DEF1-6D75-44A3-A0CB-6D14F66C9B0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2348 Wage subsidy</t>
        </r>
      </text>
    </comment>
    <comment ref="K15" authorId="0" shapeId="0" xr:uid="{EE3261E8-1089-40D2-A62A-CEA1AE6B70F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21" authorId="0" shapeId="0" xr:uid="{9FF6C3AF-76D9-496D-8139-DA462FD3C24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  <comment ref="K23" authorId="0" shapeId="0" xr:uid="{20FF3877-57DB-40B2-80B6-ECBFE57CCD9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28118 Wage Subsidy</t>
        </r>
      </text>
    </comment>
    <comment ref="K24" authorId="0" shapeId="0" xr:uid="{A1131FF6-9AA8-4A5F-A935-1C173337E62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7486 Wage subsidy due to Covid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1" authorId="0" shapeId="0" xr:uid="{1CA5CB04-1983-44FA-B61C-26183639358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26" authorId="0" shapeId="0" xr:uid="{40ED2AD5-BF75-49A5-95EF-1BDCA3B1B2C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$4886 Wage subsidy due to Covid</t>
        </r>
      </text>
    </comment>
    <comment ref="K27" authorId="0" shapeId="0" xr:uid="{E285512B-CE06-45DA-A28C-FA5E634818F4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32" authorId="0" shapeId="0" xr:uid="{0960FFB8-5537-4224-8323-1B5D557BB0A4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due to Covid19</t>
        </r>
      </text>
    </comment>
    <comment ref="K38" authorId="0" shapeId="0" xr:uid="{615650CE-AA3E-4999-8D4C-BD4D2281724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40" authorId="0" shapeId="0" xr:uid="{355F8458-719F-41B7-B128-1BFCDDEA3AB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Covid-19 Govt Wage subsidy</t>
        </r>
      </text>
    </comment>
    <comment ref="K54" authorId="0" shapeId="0" xr:uid="{AB30A68F-C287-4587-979E-028ABCE1C54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Subsidy-Covid 19</t>
        </r>
      </text>
    </comment>
    <comment ref="K56" authorId="0" shapeId="0" xr:uid="{FA242E9F-72FF-47FF-856A-667258FF863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of 25,289</t>
        </r>
      </text>
    </comment>
    <comment ref="K62" authorId="0" shapeId="0" xr:uid="{F67DEB31-2FC0-4FCD-B596-74F4F534500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  <comment ref="K65" authorId="0" shapeId="0" xr:uid="{A46F0F40-7376-401C-8785-4F2810E9378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5" authorId="0" shapeId="0" xr:uid="{16484938-A72B-4BC8-A465-CF7BF600B6F3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$21,089 Wage subsidy</t>
        </r>
      </text>
    </comment>
    <comment ref="K8" authorId="0" shapeId="0" xr:uid="{9AE4944D-C6FD-4267-A73B-B3A902C1AA8D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18,259</t>
        </r>
      </text>
    </comment>
    <comment ref="K9" authorId="0" shapeId="0" xr:uid="{6AEB1CB1-1B34-45EE-874A-0C8D28311A7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$21,089</t>
        </r>
      </text>
    </comment>
    <comment ref="K12" authorId="0" shapeId="0" xr:uid="{AA4BC445-BF18-457B-8319-D9CBB535555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19,630 wage subsidy</t>
        </r>
      </text>
    </comment>
    <comment ref="K54" authorId="0" shapeId="0" xr:uid="{FDD52D00-FC4B-4620-94E3-A77D07D7EAB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18" authorId="0" shapeId="0" xr:uid="{C044A86C-9C11-4E5D-8154-B4D614EC8B0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<sst xmlns="http://schemas.openxmlformats.org/spreadsheetml/2006/main" count="1166" uniqueCount="336">
  <si>
    <t>Presbyterian Church of Aotearoa New Zealand</t>
  </si>
  <si>
    <t>Parish Financial Statistics</t>
  </si>
  <si>
    <t>at 30 June 2021</t>
  </si>
  <si>
    <t>FINANCIAL STATISTICS 30 JUNE 2021 - ALL PRESBYTERIES</t>
  </si>
  <si>
    <t>INCOME</t>
  </si>
  <si>
    <t>EXPENSES</t>
  </si>
  <si>
    <t>RESULT</t>
  </si>
  <si>
    <t>BALANCE SHEET</t>
  </si>
  <si>
    <t>Ref</t>
  </si>
  <si>
    <t>Presbytery</t>
  </si>
  <si>
    <t>Parishes (Number)</t>
  </si>
  <si>
    <t>Statistics Returned (Number)</t>
  </si>
  <si>
    <t>Statistics Returned as % of Parishes</t>
  </si>
  <si>
    <t>Offerings - Cash &amp; Envelopes</t>
  </si>
  <si>
    <t>Charitable Appeals</t>
  </si>
  <si>
    <t>Funds Received for Mission</t>
  </si>
  <si>
    <t>Funds Received for Capital Works</t>
  </si>
  <si>
    <t>Other Grants Received</t>
  </si>
  <si>
    <t>Legacies &amp; Bequests</t>
  </si>
  <si>
    <t>Realised Capital Gain on Sale of Properties</t>
  </si>
  <si>
    <t>Property Income</t>
  </si>
  <si>
    <t>Investment Income</t>
  </si>
  <si>
    <t>Income for Services &amp; Activities</t>
  </si>
  <si>
    <t>Sundry Income</t>
  </si>
  <si>
    <t>TOTAL RECEIPTS</t>
  </si>
  <si>
    <t>Ministry Stipend &amp; Allowances</t>
  </si>
  <si>
    <t>Ministers Housing Costs</t>
  </si>
  <si>
    <t>Other Ministry Costs</t>
  </si>
  <si>
    <t>Other Staff Costs &amp; Expenses</t>
  </si>
  <si>
    <t>Property Expenses</t>
  </si>
  <si>
    <t>Admin &amp; Office Expenses</t>
  </si>
  <si>
    <t>Local Mission</t>
  </si>
  <si>
    <t>Overseas Mission</t>
  </si>
  <si>
    <t>Sundry Expenses</t>
  </si>
  <si>
    <t>TOTAL EXPENSES</t>
  </si>
  <si>
    <t>OPERATING SURPLUS/ (DEFICIT)</t>
  </si>
  <si>
    <t>Land &amp; Buildings</t>
  </si>
  <si>
    <t>Fixed Assets</t>
  </si>
  <si>
    <t>Cash &amp; Investments</t>
  </si>
  <si>
    <t>Accounts Receivable &amp; Other Current Assets</t>
  </si>
  <si>
    <t>TOTAL ASSETS</t>
  </si>
  <si>
    <t>TOTAL LIABILITIES</t>
  </si>
  <si>
    <t>EQUITY</t>
  </si>
  <si>
    <t>Alpine</t>
  </si>
  <si>
    <t>Central</t>
  </si>
  <si>
    <t>Kaimai</t>
  </si>
  <si>
    <t>Northern</t>
  </si>
  <si>
    <t>Pacific</t>
  </si>
  <si>
    <t>Southern</t>
  </si>
  <si>
    <t>Te Aka Puaho</t>
  </si>
  <si>
    <t>TOTAL 2021</t>
  </si>
  <si>
    <t>TOTAL 2020</t>
  </si>
  <si>
    <t>2021 as % of 2020</t>
  </si>
  <si>
    <t>FINANCIAL STATISTICS 30 JUNE 2021 - ALPINE PRESBYTERY</t>
  </si>
  <si>
    <t>ID</t>
  </si>
  <si>
    <t>Parish</t>
  </si>
  <si>
    <t>Parish Status</t>
  </si>
  <si>
    <t>2021 Statistics Returned (Y/N)</t>
  </si>
  <si>
    <t>Akaroa Banks Peninsula Presbyterian Church</t>
  </si>
  <si>
    <t>Y</t>
  </si>
  <si>
    <t>Albury Pleasant Point Presbyterian Church</t>
  </si>
  <si>
    <t xml:space="preserve">Ashburton St Andrews Presbyterian </t>
  </si>
  <si>
    <t>Avonhead Upper Riccarton St Marks Church</t>
  </si>
  <si>
    <t>Bishopdale St Margarets Presbyterian Church</t>
  </si>
  <si>
    <t>N</t>
  </si>
  <si>
    <t>Blenheim St Andrews Presbyterian</t>
  </si>
  <si>
    <t xml:space="preserve">Blenheim Wairau Presbyterian Parish </t>
  </si>
  <si>
    <t>Cashmere Hills Presbyterian Church</t>
  </si>
  <si>
    <t>Christchurch Knox Presbyterian Church</t>
  </si>
  <si>
    <t>Christchurch Korean Presbyterian Church</t>
  </si>
  <si>
    <t>Christchurch North Presbyterian Church</t>
  </si>
  <si>
    <t>Dissolved 30/06/2021</t>
  </si>
  <si>
    <t>Christchurch St Pauls Trinity Pacific Church</t>
  </si>
  <si>
    <t>Geraldine St Andrews Parish</t>
  </si>
  <si>
    <t>Hakatere Presbyterian Paris Prev Ashburton St Pauls Presbyterian</t>
  </si>
  <si>
    <t>Hoon Hay Presbyterian Church</t>
  </si>
  <si>
    <t>Hope Presbyterian Church</t>
  </si>
  <si>
    <t xml:space="preserve">Kaikoura St Pauls Presbyterian </t>
  </si>
  <si>
    <t>Kiwi Church</t>
  </si>
  <si>
    <t>Kowai Presbyterian Church</t>
  </si>
  <si>
    <t>Linwood Aranui St Georges Iona</t>
  </si>
  <si>
    <t>Dissolved 30/06/2022</t>
  </si>
  <si>
    <t>Nelson-Whakatu Presbyterian Church</t>
  </si>
  <si>
    <t>Rangiora Presbyterian Parish</t>
  </si>
  <si>
    <t>Riccarton St Ninians Presbyterian Church</t>
  </si>
  <si>
    <t>St Kentigern's Burwood United Parish</t>
  </si>
  <si>
    <t>St Martins Presbyterian Church</t>
  </si>
  <si>
    <t xml:space="preserve">Takaka St Andrews Presbyterian </t>
  </si>
  <si>
    <t>Temuka Trinity Presbyterian Church</t>
  </si>
  <si>
    <t>The Plains Presbyterian Church</t>
  </si>
  <si>
    <t>The Village</t>
  </si>
  <si>
    <t>Timaru Presbyterian Parish</t>
  </si>
  <si>
    <t>Waikari Presbyterian Church</t>
  </si>
  <si>
    <t>Waimate Knox Presbyterian Church</t>
  </si>
  <si>
    <t>Total 2021</t>
  </si>
  <si>
    <t>Total 2020</t>
  </si>
  <si>
    <t>COUNT</t>
  </si>
  <si>
    <t>Parishes</t>
  </si>
  <si>
    <t>Statistics Y</t>
  </si>
  <si>
    <t>FINANCIAL STATISTICS 30 JUNE 2021 - PRESBYTERY CENTRAL</t>
  </si>
  <si>
    <t>Ahuriri Putorino Presbyterian Church</t>
  </si>
  <si>
    <t>Bulls Turakina Presbyterian Parish</t>
  </si>
  <si>
    <t>Carterton - St David's Presbyterian Church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</si>
  <si>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</si>
  <si>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</si>
  <si>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</si>
  <si>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</si>
  <si>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</si>
  <si>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</si>
  <si>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</si>
  <si>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</si>
  <si>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</si>
  <si>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</si>
  <si>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</si>
  <si>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</si>
  <si>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</si>
  <si>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>Kilbirnie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</si>
  <si>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</si>
  <si>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</si>
  <si>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</si>
  <si>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</si>
  <si>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</si>
  <si>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</si>
  <si>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</si>
  <si>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</si>
  <si>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</si>
  <si>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</si>
  <si>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</si>
  <si>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</si>
  <si>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</si>
  <si>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Presbyterian New Church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</si>
  <si>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</si>
  <si>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</si>
  <si>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</si>
  <si>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</si>
  <si>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Taradale St Columba's Presbyterian Church</t>
  </si>
  <si>
    <t>The Cook Islands Presbyterian Church (Wgtn Region)</t>
  </si>
  <si>
    <t>Titahi Bay St Timothys Presbyterian Church</t>
  </si>
  <si>
    <t>Wadestown Presbyterian Church</t>
  </si>
  <si>
    <t xml:space="preserve">Waitara Knox Presbyterian </t>
  </si>
  <si>
    <t>Wanganui St Andrews Presbyterian Church</t>
  </si>
  <si>
    <t>Wanganui St James  Presbyterian Church</t>
  </si>
  <si>
    <t>Wanganui Westmere Memorial Congregation</t>
  </si>
  <si>
    <t>Wellington St Andrews on The Terrace</t>
  </si>
  <si>
    <t>Wellington St Johns in the City Presbyterian Church</t>
  </si>
  <si>
    <t>Whanganui St Paul's - St Mark's Presbyterian Church</t>
  </si>
  <si>
    <t>FINANCIAL STATISTICS 30 JUNE 2021 - KAIMAI PRESBYTERY</t>
  </si>
  <si>
    <t>Bethlehem Community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</si>
  <si>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</si>
  <si>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</si>
  <si>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</si>
  <si>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</si>
  <si>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</si>
  <si>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</si>
  <si>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</si>
  <si>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</si>
  <si>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</si>
  <si>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</si>
  <si>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</si>
  <si>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</si>
  <si>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</si>
  <si>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</si>
  <si>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</si>
  <si>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</si>
  <si>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</si>
  <si>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</si>
  <si>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</si>
  <si>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</si>
  <si>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</si>
  <si>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</si>
  <si>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</si>
  <si>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</si>
  <si>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Whakatane Presbyterian Church</t>
  </si>
  <si>
    <t>FINANCIAL STATISTICS 30 JUNE 2021 - NORTHERN PRESBYTERY</t>
  </si>
  <si>
    <t>Albany Presbyterian Church</t>
  </si>
  <si>
    <t>Auckland - Chinese Presbyterian Church</t>
  </si>
  <si>
    <t xml:space="preserve">Auckland Central Newton Pacific Islanders </t>
  </si>
  <si>
    <t>Auckland Central Symonds St St Andrews First Presbyterian</t>
  </si>
  <si>
    <t>Auckland Korean Presbyterian Church of Auckland</t>
  </si>
  <si>
    <t>Auckland Lords Church of Auckland (Korean)</t>
  </si>
  <si>
    <t>Auckland Onewa Christian Community</t>
  </si>
  <si>
    <t>Auckland Wellesley St St James Church</t>
  </si>
  <si>
    <t>Dissolved 30/01/2022</t>
  </si>
  <si>
    <t>Belmont St Margarets Presbyterian Church</t>
  </si>
  <si>
    <t>Birkenhead - St Andrew's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</si>
  <si>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</si>
  <si>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</si>
  <si>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</si>
  <si>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</si>
  <si>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</si>
  <si>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</si>
  <si>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</si>
  <si>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</si>
  <si>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</si>
  <si>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Community Church</t>
  </si>
  <si>
    <t>Merged: Glenfield Presbyterian Church, North Shore Korean Church</t>
  </si>
  <si>
    <t>Greenlane Presbyterian Church</t>
  </si>
  <si>
    <t>Greyfriars Eden Epsom Presbyterian Church</t>
  </si>
  <si>
    <t>Henderson St Andrews Presbyterian Church</t>
  </si>
  <si>
    <t>Hibiscus Coast Parish</t>
  </si>
  <si>
    <t>Hillsborough St Davids In the Fields Church</t>
  </si>
  <si>
    <t>Hope Whangarei</t>
  </si>
  <si>
    <t>Howick St Andrews Presbyterian Church</t>
  </si>
  <si>
    <t>Kohimarama Presbyterian Church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</si>
  <si>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</si>
  <si>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</si>
  <si>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</si>
  <si>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</si>
  <si>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</si>
  <si>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</si>
  <si>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</si>
  <si>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Massey Riverhead Presbyterian Church</t>
  </si>
  <si>
    <t>Mt Albert Presbyterian Church</t>
  </si>
  <si>
    <t>Mt Roskill St Johns Presbyterian Church</t>
  </si>
  <si>
    <t>Northcote St Aidans Presbyterian Church</t>
  </si>
  <si>
    <t>Onehunga Presbyterian Samoan Church</t>
  </si>
  <si>
    <t>Orakei Presbyterian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</si>
  <si>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</si>
  <si>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</si>
  <si>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</si>
  <si>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</si>
  <si>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</si>
  <si>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</si>
  <si>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</si>
  <si>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</si>
  <si>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</si>
  <si>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</si>
  <si>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</si>
  <si>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</si>
  <si>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Ruawai Presbyterian Church-New Parish</t>
  </si>
  <si>
    <t>South Kaipara Presbyterian Church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</si>
  <si>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</si>
  <si>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</si>
  <si>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</si>
  <si>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</si>
  <si>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</si>
  <si>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</si>
  <si>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Titirangi Presbyterian Church</t>
  </si>
  <si>
    <t>Waiheke Island St Pauls Presbyterian Church</t>
  </si>
  <si>
    <t>Waipu Presbyterian Church</t>
  </si>
  <si>
    <t>FINANCIAL STATISTICS 30 JUNE 2021 - PACIFIC PRESBYTERY</t>
  </si>
  <si>
    <t>Avondale Pacific Island Presbyterian Church</t>
  </si>
  <si>
    <t>Ekalesia Kelisiano Niutao Tuvalu Presbyterian Church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</si>
  <si>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</si>
  <si>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</si>
  <si>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</si>
  <si>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</si>
  <si>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</si>
  <si>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>Mt Eden Pacific Islanders</t>
  </si>
  <si>
    <t xml:space="preserve">Niue Takanini Pacific Island Presbyterian Church 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</si>
  <si>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</si>
  <si>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</si>
  <si>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</si>
  <si>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</si>
  <si>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</si>
  <si>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FINANCIAL STATISTICS 30 JUNE 2021 - SOUTHERN PRESBYTERY</t>
  </si>
  <si>
    <t>Balclutha Presbyterian</t>
  </si>
  <si>
    <t>Central Southland Presbyterian</t>
  </si>
  <si>
    <t>Clinton Presbyterian Church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</si>
  <si>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</si>
  <si>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</si>
  <si>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</si>
  <si>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</si>
  <si>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</si>
  <si>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</si>
  <si>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</si>
  <si>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</si>
  <si>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</si>
  <si>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</si>
  <si>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</si>
  <si>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</si>
  <si>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</si>
  <si>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</si>
  <si>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</si>
  <si>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</si>
  <si>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 xml:space="preserve">Invercargill Richmond Grove </t>
  </si>
  <si>
    <t>Invercargill St Andrews</t>
  </si>
  <si>
    <t>Invercargill St Davids</t>
  </si>
  <si>
    <t>Invercargill St Pauls</t>
  </si>
  <si>
    <t>Invercargill St Stephens</t>
  </si>
  <si>
    <t>Kaikorai Presbyterian Church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</si>
  <si>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</si>
  <si>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</si>
  <si>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</si>
  <si>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</si>
  <si>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</si>
  <si>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</si>
  <si>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</si>
  <si>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</si>
  <si>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</si>
  <si>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</si>
  <si>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</si>
  <si>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</si>
  <si>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</si>
  <si>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</si>
  <si>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</si>
  <si>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</si>
  <si>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</si>
  <si>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</si>
  <si>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Pine Hill St Marks Presbyterian Church</t>
  </si>
  <si>
    <t>Dissolved 25/03/2022</t>
  </si>
  <si>
    <t>Port Chalmers Presbyterian Church</t>
  </si>
  <si>
    <t>Pukerau Waikaka Presbyterian Church</t>
  </si>
  <si>
    <t>Riversdale Waikaia Presbyterian Church</t>
  </si>
  <si>
    <t>St. Philip's Church, Grants Braes</t>
  </si>
  <si>
    <t>Stirling Kaitangata Lovells Flat</t>
  </si>
  <si>
    <t>Tapanui Presbyterian Church</t>
  </si>
  <si>
    <t>Te Anau Presbyterian Church</t>
  </si>
  <si>
    <t>The Blue Lagoon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</si>
  <si>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</si>
  <si>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</si>
  <si>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</si>
  <si>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</si>
  <si>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</si>
  <si>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</si>
  <si>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</si>
  <si>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</si>
  <si>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</si>
  <si>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Wyndham Presbyterian Church</t>
  </si>
  <si>
    <t>FINANCIAL STATISTICS 30 JUNE 2021 - TE AKA PUAHO</t>
  </si>
  <si>
    <t>Auckland Maori Pastorate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</si>
  <si>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</si>
  <si>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</si>
  <si>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</si>
  <si>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</si>
  <si>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</si>
  <si>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</si>
  <si>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</si>
  <si>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</si>
  <si>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</si>
  <si>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</si>
  <si>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</si>
  <si>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</si>
  <si>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</si>
  <si>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</si>
  <si>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PLEASE NOTE: THESE FINANCIAL STATISTICS ARE FROM PRIOR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</si>
</sst>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.00_-;\-* #,##0.00_-;_-* &quot;-&quot;??_-;_-@_-"/>
    <numFmt numFmtId="165" formatCode="General_)"/>
    <numFmt numFmtId="166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color rgb="FF22222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48"/>
      <name val="Arial"/>
      <family val="2"/>
    </font>
    <font>
      <sz val="2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/>
  </cellStyleXfs>
  <cellXfs count="96">
    <xf numFmtId="0" fontId="0" fillId="0" borderId="0" xfId="0"/>
    <xf numFmtId="0" fontId="4" fillId="0" borderId="0" xfId="0" applyFont="1" applyAlignment="1">
      <alignment vertical="center" wrapText="1"/>
    </xf>
    <xf numFmtId="1" fontId="3" fillId="0" borderId="0" xfId="3" applyNumberFormat="1" applyFont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4" fillId="0" borderId="0" xfId="3" applyNumberFormat="1" applyFont="1" applyAlignment="1">
      <alignment vertical="center" wrapText="1"/>
    </xf>
    <xf numFmtId="1" fontId="3" fillId="3" borderId="0" xfId="3" applyNumberFormat="1" applyFont="1" applyFill="1" applyAlignment="1">
      <alignment horizontal="center" vertical="center" wrapText="1"/>
    </xf>
    <xf numFmtId="1" fontId="3" fillId="2" borderId="0" xfId="3" applyNumberFormat="1" applyFont="1" applyFill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4" fillId="2" borderId="0" xfId="1" applyNumberFormat="1" applyFont="1" applyFill="1" applyBorder="1" applyProtection="1">
      <protection locked="0"/>
    </xf>
    <xf numFmtId="41" fontId="4" fillId="2" borderId="0" xfId="1" applyNumberFormat="1" applyFont="1" applyFill="1" applyBorder="1"/>
    <xf numFmtId="0" fontId="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2" fillId="0" borderId="0" xfId="0" applyFont="1"/>
    <xf numFmtId="1" fontId="0" fillId="0" borderId="0" xfId="0" applyNumberFormat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9" xfId="0" applyFill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166" fontId="4" fillId="3" borderId="0" xfId="1" applyNumberFormat="1" applyFont="1" applyFill="1" applyBorder="1"/>
    <xf numFmtId="166" fontId="2" fillId="0" borderId="0" xfId="0" applyNumberFormat="1" applyFont="1"/>
    <xf numFmtId="166" fontId="3" fillId="3" borderId="0" xfId="1" applyNumberFormat="1" applyFont="1" applyFill="1" applyBorder="1"/>
    <xf numFmtId="1" fontId="17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4" fillId="0" borderId="0" xfId="0" applyFont="1"/>
    <xf numFmtId="0" fontId="19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3" fontId="12" fillId="3" borderId="0" xfId="0" applyNumberFormat="1" applyFont="1" applyFill="1"/>
    <xf numFmtId="1" fontId="18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Alignment="1">
      <alignment horizontal="right"/>
    </xf>
    <xf numFmtId="9" fontId="12" fillId="0" borderId="0" xfId="2" applyFont="1" applyFill="1"/>
    <xf numFmtId="9" fontId="12" fillId="3" borderId="0" xfId="2" applyFont="1" applyFill="1"/>
    <xf numFmtId="3" fontId="0" fillId="0" borderId="0" xfId="0" applyNumberFormat="1"/>
    <xf numFmtId="3" fontId="12" fillId="2" borderId="0" xfId="0" applyNumberFormat="1" applyFont="1" applyFill="1"/>
    <xf numFmtId="9" fontId="12" fillId="2" borderId="0" xfId="2" applyFont="1" applyFill="1"/>
    <xf numFmtId="41" fontId="12" fillId="2" borderId="0" xfId="1" applyNumberFormat="1" applyFont="1" applyFill="1" applyBorder="1"/>
    <xf numFmtId="3" fontId="12" fillId="3" borderId="10" xfId="0" applyNumberFormat="1" applyFont="1" applyFill="1" applyBorder="1"/>
    <xf numFmtId="0" fontId="21" fillId="0" borderId="0" xfId="0" applyFont="1" applyAlignment="1">
      <alignment vertical="center" wrapText="1"/>
    </xf>
    <xf numFmtId="1" fontId="3" fillId="0" borderId="0" xfId="3" applyNumberFormat="1" applyFont="1" applyAlignment="1">
      <alignment vertical="center" textRotation="90" wrapText="1"/>
    </xf>
    <xf numFmtId="0" fontId="4" fillId="0" borderId="1" xfId="0" applyFont="1" applyBorder="1" applyAlignment="1">
      <alignment vertical="center" wrapText="1"/>
    </xf>
    <xf numFmtId="1" fontId="4" fillId="0" borderId="1" xfId="3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3" fontId="3" fillId="3" borderId="10" xfId="0" applyNumberFormat="1" applyFont="1" applyFill="1" applyBorder="1"/>
    <xf numFmtId="3" fontId="12" fillId="2" borderId="10" xfId="0" applyNumberFormat="1" applyFont="1" applyFill="1" applyBorder="1"/>
    <xf numFmtId="3" fontId="3" fillId="2" borderId="10" xfId="0" applyNumberFormat="1" applyFont="1" applyFill="1" applyBorder="1"/>
    <xf numFmtId="41" fontId="3" fillId="2" borderId="10" xfId="1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9" fontId="3" fillId="0" borderId="2" xfId="2" applyFont="1" applyFill="1" applyBorder="1" applyAlignment="1">
      <alignment horizontal="right"/>
    </xf>
    <xf numFmtId="3" fontId="3" fillId="0" borderId="1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9" fontId="3" fillId="0" borderId="1" xfId="2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9" fontId="3" fillId="0" borderId="3" xfId="2" applyFont="1" applyFill="1" applyBorder="1" applyAlignment="1">
      <alignment horizontal="righ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2" fillId="0" borderId="3" xfId="0" applyFont="1" applyBorder="1"/>
    <xf numFmtId="3" fontId="12" fillId="0" borderId="10" xfId="0" applyNumberFormat="1" applyFont="1" applyBorder="1"/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/>
    </xf>
    <xf numFmtId="0" fontId="22" fillId="5" borderId="0" xfId="0" applyFont="1" applyFill="1"/>
    <xf numFmtId="0" fontId="0" fillId="5" borderId="0" xfId="0" applyFill="1"/>
    <xf numFmtId="9" fontId="12" fillId="0" borderId="10" xfId="2" applyFont="1" applyFill="1" applyBorder="1"/>
    <xf numFmtId="9" fontId="12" fillId="3" borderId="10" xfId="2" applyFont="1" applyFill="1" applyBorder="1"/>
    <xf numFmtId="9" fontId="12" fillId="2" borderId="10" xfId="2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Protection="1">
      <protection locked="0"/>
    </xf>
    <xf numFmtId="41" fontId="4" fillId="0" borderId="0" xfId="1" applyNumberFormat="1" applyFont="1" applyFill="1" applyBorder="1"/>
    <xf numFmtId="0" fontId="23" fillId="5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STAT" xfId="3" xr:uid="{037B5856-A249-44A7-A542-5FA8EE955F9A}"/>
    <cellStyle name="Percent" xfId="2" builtinId="5"/>
  </cellStyles>
  <dxfs count="3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66" formatCode="_-* #,##0_-;\-* #,##0_-;_-* &quot;-&quot;??_-;_-@_-"/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indexed="47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CANZShared/Finance/Finance%20Services%20Team/Statistics/2021%20Statistics/01_AA%20Calculations%20-%20Parish%20Confirmed%20Data%20(WIP)%20-%20UPDATE%20THIS%20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D MEMBERSHIP"/>
      <sheetName val="UPDATED FINANCIAL"/>
      <sheetName val="PIVOT (FINANCIAL)"/>
      <sheetName val="CALCULATION"/>
      <sheetName val="DATABLOCK"/>
      <sheetName val="PARISHES REMOVED"/>
      <sheetName val="TARGETS"/>
      <sheetName val="OVERVIEW"/>
      <sheetName val="Name (FINANCIAL) &quot;Y&quot;"/>
      <sheetName val="Name (FINANCIAL) &quot;N&quot;"/>
      <sheetName val="Pivot Adjusted AA"/>
      <sheetName val="Pivot Unadjusted AA"/>
      <sheetName val="Pivot Assessable Income"/>
      <sheetName val="Pivot Adj&amp;Unad AA"/>
      <sheetName val="Pivot Adj&amp;Unad AA (2)"/>
      <sheetName val="01_AA Calculations - Parish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29DFE8-F0A0-42A9-B80A-8ECA3BAF3E74}" name="tblAlpine" displayName="tblAlpine" ref="A3:AJ38" totalsRowShown="0" headerRowDxfId="303" dataDxfId="302">
  <autoFilter ref="A3:AJ38" xr:uid="{15D91419-7660-4D53-9058-7FD74BA58D6C}"/>
  <sortState xmlns:xlrd2="http://schemas.microsoft.com/office/spreadsheetml/2017/richdata2" ref="A4:AJ35">
    <sortCondition ref="B3:B35"/>
  </sortState>
  <tableColumns count="36">
    <tableColumn id="1" xr3:uid="{9A325D1E-6AFF-48BC-8A87-E8BF00E1EE8A}" name="Ref" dataDxfId="301"/>
    <tableColumn id="2" xr3:uid="{C0FFF5D2-E272-4FC9-946F-6195716BE12D}" name="Presbytery" dataDxfId="300"/>
    <tableColumn id="3" xr3:uid="{06C25BDF-987A-43FB-A439-8132528039E7}" name="ID" dataDxfId="299"/>
    <tableColumn id="4" xr3:uid="{542642FE-7B76-4812-83AE-5A5C8BDD3B44}" name="Parish" dataDxfId="298"/>
    <tableColumn id="71" xr3:uid="{1EF8FB98-C802-4BA9-B508-2FE0BD40B00A}" name="Parish Status" dataDxfId="297"/>
    <tableColumn id="5" xr3:uid="{C27BFA05-0ADE-482C-93D7-44214232D23E}" name="2021 Statistics Returned (Y/N)" dataDxfId="296"/>
    <tableColumn id="6" xr3:uid="{F706E37E-7FB1-4273-867A-DA607CB27D84}" name="Offerings - Cash &amp; Envelopes" dataDxfId="295"/>
    <tableColumn id="7" xr3:uid="{2B1AF5CA-F240-497A-A6FB-3608448DFF24}" name="Charitable Appeals" dataDxfId="294"/>
    <tableColumn id="8" xr3:uid="{4A4EF4DC-03EF-46D2-B5F0-60498152D625}" name="Funds Received for Mission" dataDxfId="293"/>
    <tableColumn id="9" xr3:uid="{50892C67-5A5F-4112-90D8-F9294C4471AD}" name="Funds Received for Capital Works" dataDxfId="292"/>
    <tableColumn id="10" xr3:uid="{2E744C48-BD7A-434B-AE4F-4D41C42DF1F2}" name="Other Grants Received" dataDxfId="291"/>
    <tableColumn id="11" xr3:uid="{62969728-8CC9-4D1B-A678-D06112562506}" name="Legacies &amp; Bequests" dataDxfId="290"/>
    <tableColumn id="12" xr3:uid="{A1060D36-E158-4D5D-A066-CAE486F9DAD1}" name="Realised Capital Gain on Sale of Properties" dataDxfId="289"/>
    <tableColumn id="13" xr3:uid="{6AC76695-B0A7-4B8E-AB1F-94A20C630B1A}" name="Property Income" dataDxfId="288"/>
    <tableColumn id="14" xr3:uid="{EA4B094A-C51F-4961-ADD1-5CBB80422807}" name="Investment Income" dataDxfId="287"/>
    <tableColumn id="15" xr3:uid="{6B8B7157-31B3-46F6-8FBA-B8766EF774A7}" name="Income for Services &amp; Activities" dataDxfId="286"/>
    <tableColumn id="16" xr3:uid="{F89B4200-2A3E-4C33-BDF3-187DD1B3D842}" name="Sundry Income" dataDxfId="285"/>
    <tableColumn id="17" xr3:uid="{2116E7FB-CD2C-4B47-B50E-CFB430686FC9}" name="TOTAL RECEIPTS" dataDxfId="284"/>
    <tableColumn id="18" xr3:uid="{68C7B896-9E14-4AFF-A286-32EA22D86B9D}" name="Ministry Stipend &amp; Allowances" dataDxfId="283"/>
    <tableColumn id="19" xr3:uid="{31A211E7-8402-4343-8913-B49555C8F9FE}" name="Ministers Housing Costs" dataDxfId="282"/>
    <tableColumn id="20" xr3:uid="{F1022CAF-C4B7-4BB9-8725-A6B8055F758C}" name="Other Ministry Costs" dataDxfId="281"/>
    <tableColumn id="21" xr3:uid="{B5300D1E-E239-417B-AA80-689181F91727}" name="Other Staff Costs &amp; Expenses" dataDxfId="280"/>
    <tableColumn id="22" xr3:uid="{04D94145-8C06-49D7-ADFF-1836DF0F0836}" name="Property Expenses" dataDxfId="279"/>
    <tableColumn id="23" xr3:uid="{7E5C8E01-99FD-4B56-A3B1-1A529D69BC21}" name="Admin &amp; Office Expenses" dataDxfId="278"/>
    <tableColumn id="24" xr3:uid="{06AFA715-9612-4419-99C8-2CC741C2500D}" name="Local Mission" dataDxfId="277"/>
    <tableColumn id="25" xr3:uid="{2269B7B5-EF1E-459E-A3FD-084FBC13965F}" name="Overseas Mission" dataDxfId="276"/>
    <tableColumn id="26" xr3:uid="{FE7432D8-30B9-4435-A681-CFD6ECBDC28E}" name="Sundry Expenses" dataDxfId="275"/>
    <tableColumn id="27" xr3:uid="{7004D8C2-5146-461D-AEC9-8358222864F6}" name="TOTAL EXPENSES" dataDxfId="274"/>
    <tableColumn id="28" xr3:uid="{ECB25126-0EA1-4C73-8F61-97D23216B7B1}" name="OPERATING SURPLUS/ (DEFICIT)" dataDxfId="273">
      <calculatedColumnFormula>R4-AB4</calculatedColumnFormula>
    </tableColumn>
    <tableColumn id="29" xr3:uid="{A56C4F72-F762-4BA3-BA24-C9DB7E84D928}" name="Land &amp; Buildings" dataDxfId="272"/>
    <tableColumn id="30" xr3:uid="{122F16F9-07BF-4246-9609-E2C96E64302A}" name="Fixed Assets" dataDxfId="271"/>
    <tableColumn id="31" xr3:uid="{86323E76-B597-4EF2-A274-4C11C7797702}" name="Cash &amp; Investments" dataDxfId="270"/>
    <tableColumn id="32" xr3:uid="{7F322098-2D2A-4CB6-995F-054766C5731C}" name="Accounts Receivable &amp; Other Current Assets" dataDxfId="269"/>
    <tableColumn id="33" xr3:uid="{AB35F0B4-7955-4064-B1E9-C41CEA4EB667}" name="TOTAL ASSETS" dataDxfId="268"/>
    <tableColumn id="34" xr3:uid="{BF473198-7013-4F4D-9746-15AB28E7B595}" name="TOTAL LIABILITIES" dataDxfId="267"/>
    <tableColumn id="35" xr3:uid="{7EB9AEDE-68CF-491F-8EC6-50BE6D6C1202}" name="EQUITY" dataDxfId="266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D6B470-3B30-4341-957C-B163F0C47A13}" name="tblCentral" displayName="tblCentral" ref="A3:AJ52" totalsRowShown="0" headerRowDxfId="265" dataDxfId="264" tableBorderDxfId="263">
  <autoFilter ref="A3:AJ52" xr:uid="{15D91419-7660-4D53-9058-7FD74BA58D6C}"/>
  <sortState xmlns:xlrd2="http://schemas.microsoft.com/office/spreadsheetml/2017/richdata2" ref="A4:AJ49">
    <sortCondition ref="B3:B49"/>
  </sortState>
  <tableColumns count="36">
    <tableColumn id="1" xr3:uid="{5C1D7131-9D31-40A0-A4F1-1BE48C41E3B6}" name="Ref" dataDxfId="262"/>
    <tableColumn id="2" xr3:uid="{59E50E3A-BCA8-4A4D-9D65-99EEAABD00A8}" name="Presbytery" dataDxfId="261"/>
    <tableColumn id="3" xr3:uid="{17EB1B7C-7776-4D00-B6AF-81A449A5000C}" name="ID" dataDxfId="260"/>
    <tableColumn id="4" xr3:uid="{51D8AC2D-4F8F-4243-A1F5-0913F46FA2F5}" name="Parish" dataDxfId="259"/>
    <tableColumn id="71" xr3:uid="{2E4FD9B2-1624-4FC2-AC72-693C845F475C}" name="Parish Status" dataDxfId="258"/>
    <tableColumn id="5" xr3:uid="{B8F245D5-A4D6-4456-B21B-2B549BA9A328}" name="2021 Statistics Returned (Y/N)" dataDxfId="257"/>
    <tableColumn id="6" xr3:uid="{8EBFFCD0-B424-4682-B3C4-A866D46A5BAD}" name="Offerings - Cash &amp; Envelopes" dataDxfId="256"/>
    <tableColumn id="7" xr3:uid="{65A268E0-F7CE-4527-91C0-1AF100341393}" name="Charitable Appeals" dataDxfId="255"/>
    <tableColumn id="8" xr3:uid="{5E3DE637-F56D-41C8-A309-29F0D5D6793C}" name="Funds Received for Mission" dataDxfId="254"/>
    <tableColumn id="9" xr3:uid="{8C11593E-1E9E-466F-AF88-A835B71B094D}" name="Funds Received for Capital Works" dataDxfId="253"/>
    <tableColumn id="10" xr3:uid="{22D9DC2E-C14D-4C27-B643-0794AA62ADA0}" name="Other Grants Received" dataDxfId="252"/>
    <tableColumn id="11" xr3:uid="{FDF751FB-8F8B-4926-8942-D129C1AE73FA}" name="Legacies &amp; Bequests" dataDxfId="251"/>
    <tableColumn id="12" xr3:uid="{D8E7AABD-2E3B-47EE-BC21-366ECB0A2461}" name="Realised Capital Gain on Sale of Properties" dataDxfId="250"/>
    <tableColumn id="13" xr3:uid="{13963FCB-A3BD-4BED-9CF5-79703B452BF8}" name="Property Income" dataDxfId="249"/>
    <tableColumn id="14" xr3:uid="{F953423F-3733-46D1-AEDB-58A42187326F}" name="Investment Income" dataDxfId="248"/>
    <tableColumn id="15" xr3:uid="{2DAB27EE-E524-434B-9B6B-467B48033D1A}" name="Income for Services &amp; Activities" dataDxfId="247"/>
    <tableColumn id="16" xr3:uid="{C9408762-5A5D-4758-B643-EF52440C2A84}" name="Sundry Income" dataDxfId="246"/>
    <tableColumn id="17" xr3:uid="{EDB2E7C9-ECF4-4CD6-8852-E8E80EBFD570}" name="TOTAL RECEIPTS" dataDxfId="245"/>
    <tableColumn id="18" xr3:uid="{07F3D1DB-0FDA-410C-AEC0-86B40B929519}" name="Ministry Stipend &amp; Allowances" dataDxfId="244"/>
    <tableColumn id="19" xr3:uid="{DE8C6CCD-8B73-4082-ADEB-604E0ADC0F55}" name="Ministers Housing Costs" dataDxfId="243"/>
    <tableColumn id="20" xr3:uid="{6FF351D1-71EF-4F67-8955-56B15AED0353}" name="Other Ministry Costs" dataDxfId="242"/>
    <tableColumn id="21" xr3:uid="{4460D001-6953-420E-A918-2555AA0A4D1B}" name="Other Staff Costs &amp; Expenses" dataDxfId="241"/>
    <tableColumn id="22" xr3:uid="{4DF715BB-D4AD-4003-86CA-7B8A8B64D98E}" name="Property Expenses" dataDxfId="240"/>
    <tableColumn id="23" xr3:uid="{487CD48B-C78E-44F7-9DC2-E3B4FE077D13}" name="Admin &amp; Office Expenses" dataDxfId="239"/>
    <tableColumn id="24" xr3:uid="{74FCC20C-864D-422A-AADB-43FE0D7A2D36}" name="Local Mission" dataDxfId="238"/>
    <tableColumn id="25" xr3:uid="{31CB0A16-9A1A-4B71-BDE5-BEA7700FEAC2}" name="Overseas Mission" dataDxfId="237"/>
    <tableColumn id="26" xr3:uid="{2EC31FEE-E2DE-4859-87DE-A22CE4199180}" name="Sundry Expenses" dataDxfId="236"/>
    <tableColumn id="27" xr3:uid="{DB30376B-2905-4662-BB25-B1D06ABEB629}" name="TOTAL EXPENSES" dataDxfId="235"/>
    <tableColumn id="28" xr3:uid="{BAF56B5C-A1F6-4761-9EC1-42080815E8E7}" name="OPERATING SURPLUS/ (DEFICIT)" dataDxfId="234">
      <calculatedColumnFormula>R4-AB4</calculatedColumnFormula>
    </tableColumn>
    <tableColumn id="29" xr3:uid="{0F7C5460-5B89-473F-B96A-C2288C047E9A}" name="Land &amp; Buildings" dataDxfId="233"/>
    <tableColumn id="30" xr3:uid="{D42BAFC5-213B-4227-B148-A6E7B47FF00F}" name="Fixed Assets" dataDxfId="232"/>
    <tableColumn id="31" xr3:uid="{FE1786CD-08B1-42BC-85F2-60B1FDB63647}" name="Cash &amp; Investments" dataDxfId="231"/>
    <tableColumn id="32" xr3:uid="{94B20EFD-9FBE-4F41-BE93-E4C9AE9F8411}" name="Accounts Receivable &amp; Other Current Assets" dataDxfId="230"/>
    <tableColumn id="33" xr3:uid="{ACB8D3BC-3BE2-4F8C-A9BF-B9A192105B32}" name="TOTAL ASSETS" dataDxfId="229"/>
    <tableColumn id="34" xr3:uid="{B283A82B-17F2-4AB2-AD91-35CF7828FD9E}" name="TOTAL LIABILITIES" dataDxfId="228"/>
    <tableColumn id="35" xr3:uid="{43275120-BEDA-4BA4-BFFB-75F30BEFCDE0}" name="EQUITY" dataDxfId="22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390A9D-3060-438A-B9A5-104E4FDA0ACD}" name="tblKaimai" displayName="tblKaimai" ref="A3:AJ32" totalsRowShown="0" headerRowDxfId="226" dataDxfId="225">
  <autoFilter ref="A3:AJ32" xr:uid="{15D91419-7660-4D53-9058-7FD74BA58D6C}"/>
  <sortState xmlns:xlrd2="http://schemas.microsoft.com/office/spreadsheetml/2017/richdata2" ref="A4:AJ29">
    <sortCondition ref="B3:B29"/>
  </sortState>
  <tableColumns count="36">
    <tableColumn id="1" xr3:uid="{EB497FA9-67EA-4CD8-BBA7-17D624E9043C}" name="Ref" dataDxfId="224"/>
    <tableColumn id="2" xr3:uid="{DA7D7461-1612-4F99-86A3-612FBDD4581B}" name="Presbytery" dataDxfId="223"/>
    <tableColumn id="3" xr3:uid="{C16F25C4-EAA1-424C-8073-81731C663E61}" name="ID" dataDxfId="222"/>
    <tableColumn id="4" xr3:uid="{5120A12E-A067-454B-9B04-B95A5005F84E}" name="Parish" dataDxfId="221"/>
    <tableColumn id="71" xr3:uid="{0F256325-FB59-48FA-9313-1334F8753F8F}" name="Parish Status" dataDxfId="220"/>
    <tableColumn id="5" xr3:uid="{1010DB0A-CD9A-46A7-8258-C26C62A9BC7D}" name="2021 Statistics Returned (Y/N)" dataDxfId="219"/>
    <tableColumn id="6" xr3:uid="{7D2BDAAE-82D2-46E2-BBE1-96F3A0163E2B}" name="Offerings - Cash &amp; Envelopes" dataDxfId="218"/>
    <tableColumn id="7" xr3:uid="{D1F22FBE-5DB4-4F3E-AD81-53C76584C362}" name="Charitable Appeals" dataDxfId="217"/>
    <tableColumn id="8" xr3:uid="{6B04E372-9B46-41BC-99F1-2A98FC11DA25}" name="Funds Received for Mission" dataDxfId="216"/>
    <tableColumn id="9" xr3:uid="{BCBD15A0-9B21-40CA-A027-4AC84021C312}" name="Funds Received for Capital Works" dataDxfId="215"/>
    <tableColumn id="10" xr3:uid="{FC833BDD-5DE2-45EE-B97B-19A96F39AFD0}" name="Other Grants Received" dataDxfId="214"/>
    <tableColumn id="11" xr3:uid="{00DBE476-4319-41E9-9826-4AB56F1BC424}" name="Legacies &amp; Bequests" dataDxfId="213"/>
    <tableColumn id="12" xr3:uid="{1436DFAC-09E7-4E89-96F6-E8AB0E275CD9}" name="Realised Capital Gain on Sale of Properties" dataDxfId="212"/>
    <tableColumn id="13" xr3:uid="{66EB847A-99B7-4917-89C9-4532AF57CC7A}" name="Property Income" dataDxfId="211"/>
    <tableColumn id="14" xr3:uid="{31BC2801-E154-4B10-A59B-B2BA35D02EDF}" name="Investment Income" dataDxfId="210"/>
    <tableColumn id="15" xr3:uid="{DF537121-D4F1-428D-A0C7-E676225C9AF8}" name="Income for Services &amp; Activities" dataDxfId="209"/>
    <tableColumn id="16" xr3:uid="{7E277F57-E9A7-43B5-97A3-DF35706CEDCF}" name="Sundry Income" dataDxfId="208"/>
    <tableColumn id="17" xr3:uid="{DB4987BB-CB88-4F13-BAEE-2A05B0B78C31}" name="TOTAL RECEIPTS" dataDxfId="207"/>
    <tableColumn id="18" xr3:uid="{93AD6A95-230E-4FAE-A58A-3B896EBE3058}" name="Ministry Stipend &amp; Allowances" dataDxfId="206"/>
    <tableColumn id="19" xr3:uid="{D09AF3B8-70F4-4880-B982-C19043B5B5F4}" name="Ministers Housing Costs" dataDxfId="205"/>
    <tableColumn id="20" xr3:uid="{546B583E-18EC-4760-98A9-77515AAA7834}" name="Other Ministry Costs" dataDxfId="204"/>
    <tableColumn id="21" xr3:uid="{F84BDEA3-6420-4314-A2FF-60657F64CFC2}" name="Other Staff Costs &amp; Expenses" dataDxfId="203"/>
    <tableColumn id="22" xr3:uid="{146B4593-3421-40CF-9D7C-09EE6176A342}" name="Property Expenses" dataDxfId="202"/>
    <tableColumn id="23" xr3:uid="{E46F7410-20DD-4B91-9956-7873A66A7BCC}" name="Admin &amp; Office Expenses" dataDxfId="201"/>
    <tableColumn id="24" xr3:uid="{7EC01283-178A-463B-AAD9-DE6A92B464EB}" name="Local Mission" dataDxfId="200"/>
    <tableColumn id="25" xr3:uid="{030E90D6-B63A-4DAB-8E96-A09F305F08F7}" name="Overseas Mission" dataDxfId="199"/>
    <tableColumn id="26" xr3:uid="{E43E3077-F668-4DA6-A286-5D2F385A53D7}" name="Sundry Expenses" dataDxfId="198"/>
    <tableColumn id="27" xr3:uid="{C4AED504-7DBC-45E3-AC4B-C5E263E9E627}" name="TOTAL EXPENSES" dataDxfId="197"/>
    <tableColumn id="28" xr3:uid="{EBA2493F-B619-42D3-8CA0-F360CCCB515E}" name="OPERATING SURPLUS/ (DEFICIT)" dataDxfId="196">
      <calculatedColumnFormula>R4-AB4</calculatedColumnFormula>
    </tableColumn>
    <tableColumn id="29" xr3:uid="{AB083121-23FF-43CD-8E4B-7A43BBCB940E}" name="Land &amp; Buildings" dataDxfId="195"/>
    <tableColumn id="30" xr3:uid="{F78ADB39-5A0D-4726-A0AB-B4973B8FDE0D}" name="Fixed Assets" dataDxfId="194"/>
    <tableColumn id="31" xr3:uid="{23FD3914-DC8E-4798-808F-70D8DA79D436}" name="Cash &amp; Investments" dataDxfId="193"/>
    <tableColumn id="32" xr3:uid="{D3D2B14C-CB3E-4DA0-A31F-9D2583C8FA31}" name="Accounts Receivable &amp; Other Current Assets" dataDxfId="192"/>
    <tableColumn id="33" xr3:uid="{FD667E14-2EF3-49F2-9375-6B53FAAFC6D1}" name="TOTAL ASSETS" dataDxfId="191"/>
    <tableColumn id="34" xr3:uid="{EDF01175-3610-4D6C-B48D-15F36A67B5E0}" name="TOTAL LIABILITIES" dataDxfId="190"/>
    <tableColumn id="35" xr3:uid="{3B8353AF-7E22-4F72-95FD-0E6A7CACC743}" name="EQUITY" dataDxfId="189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0C14AC-6AA0-4733-9F8D-0D9B37A59962}" name="tblNorthern" displayName="tblNorthern" ref="A3:AJ70" totalsRowShown="0" headerRowDxfId="188" dataDxfId="187">
  <autoFilter ref="A3:AJ70" xr:uid="{15D91419-7660-4D53-9058-7FD74BA58D6C}"/>
  <sortState xmlns:xlrd2="http://schemas.microsoft.com/office/spreadsheetml/2017/richdata2" ref="A4:AJ67">
    <sortCondition ref="B3:B67"/>
  </sortState>
  <tableColumns count="36">
    <tableColumn id="1" xr3:uid="{81454B06-C0E8-4094-A334-3B9176BC96AD}" name="Ref" dataDxfId="186"/>
    <tableColumn id="2" xr3:uid="{ABA08E63-6425-4C8E-A3CF-021BCE634DB3}" name="Presbytery" dataDxfId="185"/>
    <tableColumn id="3" xr3:uid="{94FC2FE9-FD66-49BD-A162-02C62C6D5A2B}" name="ID" dataDxfId="184"/>
    <tableColumn id="4" xr3:uid="{BDDDB338-D5CB-48F1-8287-4EE037AE0220}" name="Parish" dataDxfId="183"/>
    <tableColumn id="71" xr3:uid="{21D7962C-F5A4-4DB3-AA18-6E0821C391CE}" name="Parish Status" dataDxfId="182"/>
    <tableColumn id="5" xr3:uid="{6D622BC8-E58B-44B4-A07A-2E931CA8FB52}" name="2021 Statistics Returned (Y/N)" dataDxfId="181"/>
    <tableColumn id="6" xr3:uid="{13A21853-0BC8-4671-AB05-B3A43D70EA95}" name="Offerings - Cash &amp; Envelopes" dataDxfId="180"/>
    <tableColumn id="7" xr3:uid="{52C9073B-2E5C-43D5-95D3-8251D3344D3F}" name="Charitable Appeals" dataDxfId="179"/>
    <tableColumn id="8" xr3:uid="{033AEE9A-7142-4F63-8B6F-62DC0BE96319}" name="Funds Received for Mission" dataDxfId="178"/>
    <tableColumn id="9" xr3:uid="{E38F4E91-1B1D-4C19-9F3F-67F7C878ED7D}" name="Funds Received for Capital Works" dataDxfId="177"/>
    <tableColumn id="10" xr3:uid="{F60A915C-2772-4CC6-808A-6DA54C40EA1F}" name="Other Grants Received" dataDxfId="176"/>
    <tableColumn id="11" xr3:uid="{628E40F3-464A-4919-9CC6-5D0839F5EC85}" name="Legacies &amp; Bequests" dataDxfId="175"/>
    <tableColumn id="12" xr3:uid="{0B41DF69-2CD8-4609-821B-F0A4D45BEED1}" name="Realised Capital Gain on Sale of Properties" dataDxfId="174"/>
    <tableColumn id="13" xr3:uid="{0C36D251-689E-4F9D-8BB3-1B24332CDE05}" name="Property Income" dataDxfId="173"/>
    <tableColumn id="14" xr3:uid="{4C0B6594-2233-4EFA-9823-3FB34DB4C8DD}" name="Investment Income" dataDxfId="172"/>
    <tableColumn id="15" xr3:uid="{8A8B8858-0568-4716-A99F-8D0F1E58CB86}" name="Income for Services &amp; Activities" dataDxfId="171"/>
    <tableColumn id="16" xr3:uid="{7937F08E-305B-4ECD-BE00-68E754084B33}" name="Sundry Income" dataDxfId="170"/>
    <tableColumn id="17" xr3:uid="{ABD0343B-6CF6-49B8-8C81-BA4503749206}" name="TOTAL RECEIPTS" dataDxfId="169"/>
    <tableColumn id="18" xr3:uid="{E47D3D13-F449-41B0-8889-450723BFE100}" name="Ministry Stipend &amp; Allowances" dataDxfId="168"/>
    <tableColumn id="19" xr3:uid="{35E81876-84C4-4D4B-BB28-83098E208A2A}" name="Ministers Housing Costs" dataDxfId="167"/>
    <tableColumn id="20" xr3:uid="{7E6DB0B2-D024-4BF8-8496-2655FCBB7751}" name="Other Ministry Costs" dataDxfId="166"/>
    <tableColumn id="21" xr3:uid="{FB9102FE-D600-40C2-BBC7-7540F5D85290}" name="Other Staff Costs &amp; Expenses" dataDxfId="165"/>
    <tableColumn id="22" xr3:uid="{60A7C377-98E8-4EA9-BA4B-27AC9ADA356E}" name="Property Expenses" dataDxfId="164"/>
    <tableColumn id="23" xr3:uid="{B46E79EE-7950-4996-B05A-86603E08F68A}" name="Admin &amp; Office Expenses" dataDxfId="163"/>
    <tableColumn id="24" xr3:uid="{DE9BDBCE-7F43-4206-9824-ADA872FA0901}" name="Local Mission" dataDxfId="162"/>
    <tableColumn id="25" xr3:uid="{D1A74287-3798-452F-B868-4FEDFA47147F}" name="Overseas Mission" dataDxfId="161"/>
    <tableColumn id="26" xr3:uid="{52727D16-2A2D-476F-977E-02B3E48ABAB8}" name="Sundry Expenses" dataDxfId="160"/>
    <tableColumn id="27" xr3:uid="{81EF2D8E-281F-4723-9EB6-38DCB9542277}" name="TOTAL EXPENSES" dataDxfId="159" dataCellStyle="Comma"/>
    <tableColumn id="28" xr3:uid="{E3DFF5A3-ADC6-47A6-9C8E-49BE21A9DD04}" name="OPERATING SURPLUS/ (DEFICIT)" dataDxfId="158" dataCellStyle="Comma">
      <calculatedColumnFormula>R4-AB4</calculatedColumnFormula>
    </tableColumn>
    <tableColumn id="29" xr3:uid="{2E4CC7F4-8590-4DE0-9634-5821D3551D25}" name="Land &amp; Buildings" dataDxfId="157"/>
    <tableColumn id="30" xr3:uid="{C5C57B7A-C137-4CE5-A710-D0497A917997}" name="Fixed Assets" dataDxfId="156"/>
    <tableColumn id="31" xr3:uid="{9F9163E0-BC09-4EA5-82FA-E590DA189A11}" name="Cash &amp; Investments" dataDxfId="155"/>
    <tableColumn id="32" xr3:uid="{AFB2FDD1-EE72-4BBD-9129-96B706964FF4}" name="Accounts Receivable &amp; Other Current Assets" dataDxfId="154"/>
    <tableColumn id="33" xr3:uid="{4622495F-A457-4C02-81A2-1FD5C229B5FD}" name="TOTAL ASSETS" dataDxfId="153" dataCellStyle="Comma"/>
    <tableColumn id="34" xr3:uid="{97EFB665-5C49-4F22-943D-6FFC5D314C59}" name="TOTAL LIABILITIES" dataDxfId="152"/>
    <tableColumn id="35" xr3:uid="{3954E372-1B3A-47B2-A996-9306F409B825}" name="EQUITY" dataDxfId="151" dataCellStyle="Comma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794BC2-B6AC-4409-A407-765CEA1A7154}" name="tblPacific" displayName="tblPacific" ref="A3:AJ20" totalsRowShown="0" headerRowDxfId="150" dataDxfId="149">
  <autoFilter ref="A3:AJ20" xr:uid="{15D91419-7660-4D53-9058-7FD74BA58D6C}"/>
  <sortState xmlns:xlrd2="http://schemas.microsoft.com/office/spreadsheetml/2017/richdata2" ref="A4:AJ17">
    <sortCondition ref="B3:B17"/>
  </sortState>
  <tableColumns count="36">
    <tableColumn id="1" xr3:uid="{6E6F9F17-86B7-4BAD-96F5-A1B66620190A}" name="Ref" dataDxfId="148"/>
    <tableColumn id="2" xr3:uid="{5D40F312-00DC-4445-A87E-524670D106DB}" name="Presbytery" dataDxfId="147"/>
    <tableColumn id="3" xr3:uid="{8375FB6D-89C4-406C-9401-C2F67378709D}" name="ID" dataDxfId="146"/>
    <tableColumn id="4" xr3:uid="{E018E542-305E-46EC-B8F4-CE32ABB534A4}" name="Parish" dataDxfId="145"/>
    <tableColumn id="71" xr3:uid="{D68AB047-25D3-41A7-8095-508BD51FF792}" name="Parish Status" dataDxfId="144"/>
    <tableColumn id="5" xr3:uid="{C5291658-3719-4CFB-A4C1-D54402F3D3C5}" name="2021 Statistics Returned (Y/N)" dataDxfId="143" dataCellStyle="Comma"/>
    <tableColumn id="6" xr3:uid="{A2455B64-2BBF-4A1F-A238-604568838A67}" name="Offerings - Cash &amp; Envelopes" dataDxfId="142" dataCellStyle="Comma"/>
    <tableColumn id="7" xr3:uid="{25A49264-5807-4173-8627-546D6733FCC0}" name="Charitable Appeals" dataDxfId="141" dataCellStyle="Comma"/>
    <tableColumn id="8" xr3:uid="{880380CB-0B65-4CDF-9069-C58D351C3C4F}" name="Funds Received for Mission" dataDxfId="140" dataCellStyle="Comma"/>
    <tableColumn id="9" xr3:uid="{C9814686-669A-4893-986E-15C4E8887A6B}" name="Funds Received for Capital Works" dataDxfId="139" dataCellStyle="Comma"/>
    <tableColumn id="10" xr3:uid="{32F5C47F-991A-4363-BB18-13DC5C25DAE9}" name="Other Grants Received" dataDxfId="138" dataCellStyle="Comma"/>
    <tableColumn id="11" xr3:uid="{7B576180-9B4D-4BA8-B909-3DF7D564F8F1}" name="Legacies &amp; Bequests" dataDxfId="137" dataCellStyle="Comma"/>
    <tableColumn id="12" xr3:uid="{BAD10DE5-E9B1-46A9-8E00-042654EA333F}" name="Realised Capital Gain on Sale of Properties" dataDxfId="136" dataCellStyle="Comma"/>
    <tableColumn id="13" xr3:uid="{F9C77889-5598-4F12-8465-222F6043C2E6}" name="Property Income" dataDxfId="135" dataCellStyle="Comma"/>
    <tableColumn id="14" xr3:uid="{9229BEB7-B0A4-442F-8FA7-7DC059A1595D}" name="Investment Income" dataDxfId="134" dataCellStyle="Comma"/>
    <tableColumn id="15" xr3:uid="{668D31B0-E806-4F3F-8BA8-E0199E6E5F3F}" name="Income for Services &amp; Activities" dataDxfId="133" dataCellStyle="Comma"/>
    <tableColumn id="16" xr3:uid="{0BF7E121-5BBD-4842-9AEF-AEFC4AE6A35A}" name="Sundry Income" dataDxfId="132" dataCellStyle="Comma"/>
    <tableColumn id="17" xr3:uid="{7D672ECB-7708-4450-AD51-75496E7DD164}" name="TOTAL RECEIPTS" dataDxfId="131" dataCellStyle="Comma"/>
    <tableColumn id="18" xr3:uid="{571AB157-4185-49FA-9FBB-414FCD18E111}" name="Ministry Stipend &amp; Allowances" dataDxfId="130"/>
    <tableColumn id="19" xr3:uid="{F1BD420B-FB54-47C3-BECA-D63A0839EB8A}" name="Ministers Housing Costs" dataDxfId="129"/>
    <tableColumn id="20" xr3:uid="{714A16C1-3C44-45C9-9E74-D118408B5B96}" name="Other Ministry Costs" dataDxfId="128"/>
    <tableColumn id="21" xr3:uid="{EF253920-1678-4FA0-A420-810666E29504}" name="Other Staff Costs &amp; Expenses" dataDxfId="127"/>
    <tableColumn id="22" xr3:uid="{914EC348-FEFD-4D0D-B238-1395B5517AE9}" name="Property Expenses" dataDxfId="126"/>
    <tableColumn id="23" xr3:uid="{CE3CDB52-50C3-4E8F-83F8-4A3DBA58C00D}" name="Admin &amp; Office Expenses" dataDxfId="125"/>
    <tableColumn id="24" xr3:uid="{0C16EBE9-1D91-4842-AE6C-D5B867F0693D}" name="Local Mission" dataDxfId="124"/>
    <tableColumn id="25" xr3:uid="{7E1610D6-10BE-4CE9-81F3-679EE9922510}" name="Overseas Mission" dataDxfId="123"/>
    <tableColumn id="26" xr3:uid="{52A9D66C-32C0-4FE8-A67A-F946FBA4CF3B}" name="Sundry Expenses" dataDxfId="122"/>
    <tableColumn id="27" xr3:uid="{9FA17649-2F5E-4E25-AF9E-606E177CF80E}" name="TOTAL EXPENSES" dataDxfId="121" dataCellStyle="Comma"/>
    <tableColumn id="28" xr3:uid="{FFC86BBD-823B-4C1D-BB0D-331FFE587ABF}" name="OPERATING SURPLUS/ (DEFICIT)" dataDxfId="120" dataCellStyle="Comma">
      <calculatedColumnFormula>R4-AB4</calculatedColumnFormula>
    </tableColumn>
    <tableColumn id="29" xr3:uid="{D178A7B5-9B0F-4EA4-A32B-872BD97EE354}" name="Land &amp; Buildings" dataDxfId="119"/>
    <tableColumn id="30" xr3:uid="{CD4A4759-E007-489F-9A17-F93BD1EB47B4}" name="Fixed Assets" dataDxfId="118"/>
    <tableColumn id="31" xr3:uid="{5E40F758-3C79-436A-AE54-CC83EF9A171D}" name="Cash &amp; Investments" dataDxfId="117"/>
    <tableColumn id="32" xr3:uid="{709A14A2-4EEF-47FE-A54A-9C7D6E1853C3}" name="Accounts Receivable &amp; Other Current Assets" dataDxfId="116"/>
    <tableColumn id="33" xr3:uid="{6233EB5A-DCE7-47F8-A1FB-A302A42AFACD}" name="TOTAL ASSETS" dataDxfId="115"/>
    <tableColumn id="34" xr3:uid="{4B3BE679-C389-4CFC-8877-93A095503D01}" name="TOTAL LIABILITIES" dataDxfId="114"/>
    <tableColumn id="35" xr3:uid="{1F68235E-0965-47F3-87FE-4AE013F4BC1A}" name="EQUITY" dataDxfId="113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F80282-790D-43B1-BF75-D2BF60DBEE89}" name="tblSouthern" displayName="tblSouthern" ref="A3:AJ68" totalsRowShown="0" headerRowDxfId="112" dataDxfId="111">
  <autoFilter ref="A3:AJ68" xr:uid="{15D91419-7660-4D53-9058-7FD74BA58D6C}"/>
  <sortState xmlns:xlrd2="http://schemas.microsoft.com/office/spreadsheetml/2017/richdata2" ref="A4:AJ65">
    <sortCondition descending="1" ref="B3:B65"/>
  </sortState>
  <tableColumns count="36">
    <tableColumn id="1" xr3:uid="{09DA2602-0B13-4AA4-ADE8-C4480018E63D}" name="Ref" dataDxfId="110"/>
    <tableColumn id="2" xr3:uid="{2AB2004E-2E3F-4989-80BA-7E67C59FD54F}" name="Presbytery" dataDxfId="109"/>
    <tableColumn id="3" xr3:uid="{38607C93-713C-4F9F-9367-978ABC680E20}" name="ID" dataDxfId="108"/>
    <tableColumn id="4" xr3:uid="{18D1D83C-C6C4-4519-BE8B-8CA11EFA0AC3}" name="Parish" dataDxfId="107"/>
    <tableColumn id="71" xr3:uid="{8C6E4FDB-A9D2-4722-A077-1CC7EF3A2159}" name="Parish Status" dataDxfId="106"/>
    <tableColumn id="5" xr3:uid="{2FF5643C-C704-463B-965D-6C18F95CAE72}" name="2021 Statistics Returned (Y/N)" dataDxfId="105"/>
    <tableColumn id="6" xr3:uid="{FF141287-38BC-4770-B3EA-82C6B5CE864A}" name="Offerings - Cash &amp; Envelopes" dataDxfId="104" dataCellStyle="Comma"/>
    <tableColumn id="7" xr3:uid="{43E4772D-803A-425D-A0D1-FF421D236777}" name="Charitable Appeals" dataDxfId="103" dataCellStyle="Comma"/>
    <tableColumn id="8" xr3:uid="{5A190CD5-309A-4460-ACDE-D697006A20D3}" name="Funds Received for Mission" dataDxfId="102" dataCellStyle="Comma"/>
    <tableColumn id="9" xr3:uid="{E0BC7693-94FA-4B1D-98DE-979942F20907}" name="Funds Received for Capital Works" dataDxfId="101" dataCellStyle="Comma"/>
    <tableColumn id="10" xr3:uid="{5DAB1A6D-C571-4236-9446-9D54274F6872}" name="Other Grants Received" dataDxfId="100" dataCellStyle="Comma"/>
    <tableColumn id="11" xr3:uid="{D52110D5-8B52-43FB-B18E-B5BD1D8E9A84}" name="Legacies &amp; Bequests" dataDxfId="99" dataCellStyle="Comma"/>
    <tableColumn id="12" xr3:uid="{6C22A0DA-5251-45B4-92E7-F150C1CED3B7}" name="Realised Capital Gain on Sale of Properties" dataDxfId="98" dataCellStyle="Comma"/>
    <tableColumn id="13" xr3:uid="{48B377ED-F07B-4B58-907B-9569B24BB799}" name="Property Income" dataDxfId="97" dataCellStyle="Comma"/>
    <tableColumn id="14" xr3:uid="{3B8FC02A-CDFB-4E26-A558-042D1271B389}" name="Investment Income" dataDxfId="96" dataCellStyle="Comma"/>
    <tableColumn id="15" xr3:uid="{7A0C7457-10CD-4C9F-AE4E-E3D3A1AF33B5}" name="Income for Services &amp; Activities" dataDxfId="95" dataCellStyle="Comma"/>
    <tableColumn id="16" xr3:uid="{6FFF9D33-581A-48A5-AF05-3F19C979FA39}" name="Sundry Income" dataDxfId="94" dataCellStyle="Comma"/>
    <tableColumn id="17" xr3:uid="{EB84694F-16DE-4848-BB6F-550B026C8EEA}" name="TOTAL RECEIPTS" dataDxfId="93" dataCellStyle="Comma"/>
    <tableColumn id="18" xr3:uid="{04FA9036-C678-4786-B754-DC7E49958A42}" name="Ministry Stipend &amp; Allowances" dataDxfId="92"/>
    <tableColumn id="19" xr3:uid="{416C7737-D124-44E6-8226-23FE9F5F5435}" name="Ministers Housing Costs" dataDxfId="91"/>
    <tableColumn id="20" xr3:uid="{49E95BDD-7D3D-40B6-8980-5695D6CF9D2F}" name="Other Ministry Costs" dataDxfId="90"/>
    <tableColumn id="21" xr3:uid="{0785B14F-DCF8-4B79-9725-434D8075E734}" name="Other Staff Costs &amp; Expenses" dataDxfId="89"/>
    <tableColumn id="22" xr3:uid="{2001DD1A-A744-402E-9FD8-2CF2F616E87E}" name="Property Expenses" dataDxfId="88"/>
    <tableColumn id="23" xr3:uid="{E9BA9C37-96EA-496A-9D4B-D8133AB8F7B6}" name="Admin &amp; Office Expenses" dataDxfId="87"/>
    <tableColumn id="24" xr3:uid="{49A48B92-62D7-4010-B229-E66A5ABCF08B}" name="Local Mission" dataDxfId="86"/>
    <tableColumn id="25" xr3:uid="{FF688BC6-5BF1-4871-B846-59B5A5578B86}" name="Overseas Mission" dataDxfId="85"/>
    <tableColumn id="26" xr3:uid="{8F5ABE0D-3FF2-4AAC-8CCC-056A9789CFE6}" name="Sundry Expenses" dataDxfId="84"/>
    <tableColumn id="27" xr3:uid="{A400C987-9197-4F30-BCB0-06E846968702}" name="TOTAL EXPENSES" dataDxfId="83" dataCellStyle="Comma"/>
    <tableColumn id="28" xr3:uid="{4352101C-3F04-4FAD-9A66-0987BD3096F3}" name="OPERATING SURPLUS/ (DEFICIT)" dataDxfId="82" dataCellStyle="Comma">
      <calculatedColumnFormula>R4-AB4</calculatedColumnFormula>
    </tableColumn>
    <tableColumn id="29" xr3:uid="{D749CC86-FF9C-43CC-8C50-FD1C123CB2BF}" name="Land &amp; Buildings" dataDxfId="81"/>
    <tableColumn id="30" xr3:uid="{3CAABC3D-1C46-47C3-9F0B-8BD8B5758C6F}" name="Fixed Assets" dataDxfId="80"/>
    <tableColumn id="31" xr3:uid="{249CAC39-1F1C-45B5-BFDB-FDAEE4EEA8C6}" name="Cash &amp; Investments" dataDxfId="79"/>
    <tableColumn id="32" xr3:uid="{A6C7FC77-10A4-46AB-B4A6-3FAD0D1EF799}" name="Accounts Receivable &amp; Other Current Assets" dataDxfId="78"/>
    <tableColumn id="33" xr3:uid="{6373D909-1D63-4188-838E-4F71B5A238F9}" name="TOTAL ASSETS" dataDxfId="77" dataCellStyle="Comma"/>
    <tableColumn id="34" xr3:uid="{4AB5BF13-D061-452F-88BC-7D4D9EE7E786}" name="TOTAL LIABILITIES" dataDxfId="76"/>
    <tableColumn id="35" xr3:uid="{5E2A058A-1F3F-484F-90A8-58E00EC17A13}" name="EQUITY" dataDxfId="75" dataCellStyle="Comma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ABBBA6-4752-4631-9C32-1C6041919CB6}" name="tblTeAkaPuaho" displayName="tblTeAkaPuaho" ref="A3:AJ21" totalsRowShown="0" headerRowDxfId="74" dataDxfId="73" totalsRowDxfId="72">
  <autoFilter ref="A3:AJ21" xr:uid="{BBCF1398-3B8B-41F7-A63F-88D169779AFE}"/>
  <tableColumns count="36">
    <tableColumn id="1" xr3:uid="{4E15A6A9-B7B3-46E1-87FC-C5BE91D6DC76}" name="Ref" dataDxfId="70" totalsRowDxfId="71">
      <calculatedColumnFormula>A3+1</calculatedColumnFormula>
    </tableColumn>
    <tableColumn id="2" xr3:uid="{BE5CB058-E614-4082-A64B-002695D41FD2}" name="Presbytery" dataDxfId="68" totalsRowDxfId="69"/>
    <tableColumn id="3" xr3:uid="{742FB895-9439-4F66-A217-FBC51377A181}" name="ID" dataDxfId="66" totalsRowDxfId="67"/>
    <tableColumn id="4" xr3:uid="{3B53E674-36EC-4EC4-B6DF-11583255EF9C}" name="Parish" dataDxfId="64" totalsRowDxfId="65"/>
    <tableColumn id="71" xr3:uid="{DC292C9C-965F-4791-85A2-C02131253A70}" name="Parish Status" dataDxfId="62" totalsRowDxfId="63"/>
    <tableColumn id="5" xr3:uid="{D99519A0-9CF5-496E-80EC-DB0D454B07B5}" name="2021 Statistics Returned (Y/N)" dataDxfId="60" totalsRowDxfId="61"/>
    <tableColumn id="6" xr3:uid="{CB68E15E-0987-4ACE-B26A-AD21EA33672B}" name="Offerings - Cash &amp; Envelopes" dataDxfId="58" totalsRowDxfId="59"/>
    <tableColumn id="7" xr3:uid="{96D454B7-CAAE-46B7-BF3D-85A004D2F9A5}" name="Charitable Appeals" dataDxfId="56" totalsRowDxfId="57"/>
    <tableColumn id="8" xr3:uid="{8208F7FF-AC31-4990-BD90-006478F201D3}" name="Funds Received for Mission" dataDxfId="54" totalsRowDxfId="55"/>
    <tableColumn id="9" xr3:uid="{DD3584BD-6520-4BCD-9B1F-7DA2613F4606}" name="Funds Received for Capital Works" dataDxfId="52" totalsRowDxfId="53"/>
    <tableColumn id="10" xr3:uid="{371372B1-94D5-43B3-8F70-B2855D7A9C4B}" name="Other Grants Received" dataDxfId="50" totalsRowDxfId="51"/>
    <tableColumn id="11" xr3:uid="{FC4A426A-8146-4321-8706-ACE41E5727D4}" name="Legacies &amp; Bequests" dataDxfId="48" totalsRowDxfId="49"/>
    <tableColumn id="12" xr3:uid="{02E0C1FE-5C65-41B9-91F8-D7E4B95BD976}" name="Realised Capital Gain on Sale of Properties" dataDxfId="46" totalsRowDxfId="47"/>
    <tableColumn id="13" xr3:uid="{77D63946-2ECB-46AB-94C6-DAD592919F71}" name="Property Income" dataDxfId="44" totalsRowDxfId="45"/>
    <tableColumn id="14" xr3:uid="{59661048-879B-4FC0-B93F-9F0D5D444E00}" name="Investment Income" dataDxfId="42" totalsRowDxfId="43"/>
    <tableColumn id="15" xr3:uid="{E2CEB140-AA4C-4643-85A9-6B221F2BECBD}" name="Income for Services &amp; Activities" dataDxfId="40" totalsRowDxfId="41"/>
    <tableColumn id="16" xr3:uid="{8152E92B-8A9A-4065-852B-D7BFCF383606}" name="Sundry Income" dataDxfId="38" totalsRowDxfId="39"/>
    <tableColumn id="17" xr3:uid="{29E1D1CC-6F53-4E20-A928-FB3457AB980C}" name="TOTAL RECEIPTS" dataDxfId="36" totalsRowDxfId="37"/>
    <tableColumn id="18" xr3:uid="{C2859B90-D885-46F0-9C80-A23883B53700}" name="Ministry Stipend &amp; Allowances" dataDxfId="34" totalsRowDxfId="35" dataCellStyle="Comma"/>
    <tableColumn id="19" xr3:uid="{ED5B639D-4CFB-4667-A9DE-6263B4445E94}" name="Ministers Housing Costs" dataDxfId="32" totalsRowDxfId="33" dataCellStyle="Comma"/>
    <tableColumn id="20" xr3:uid="{60CD3D50-BE67-44AA-8C5D-C03541A52469}" name="Other Ministry Costs" dataDxfId="30" totalsRowDxfId="31" dataCellStyle="Comma"/>
    <tableColumn id="21" xr3:uid="{812F69D4-82C9-4422-A4A3-316923CAAB43}" name="Other Staff Costs &amp; Expenses" dataDxfId="28" totalsRowDxfId="29" dataCellStyle="Comma"/>
    <tableColumn id="22" xr3:uid="{1B5B6D77-7AD7-41D1-99C3-61D6BA61BAD2}" name="Property Expenses" dataDxfId="26" totalsRowDxfId="27" dataCellStyle="Comma"/>
    <tableColumn id="23" xr3:uid="{6161F04D-FCD7-419B-9155-90AE93419487}" name="Admin &amp; Office Expenses" dataDxfId="24" totalsRowDxfId="25" dataCellStyle="Comma"/>
    <tableColumn id="24" xr3:uid="{FF66DE15-E343-44B4-B54D-BF8C2D038566}" name="Local Mission" dataDxfId="22" totalsRowDxfId="23" dataCellStyle="Comma"/>
    <tableColumn id="25" xr3:uid="{F6DC1A55-BB77-46C9-835A-2819A09DA7DB}" name="Overseas Mission" dataDxfId="20" totalsRowDxfId="21" dataCellStyle="Comma"/>
    <tableColumn id="26" xr3:uid="{F8991717-86DA-4E31-B6EB-E614EBAFC9A3}" name="Sundry Expenses" dataDxfId="18" totalsRowDxfId="19" dataCellStyle="Comma"/>
    <tableColumn id="27" xr3:uid="{0C7762B6-E9BE-4656-BC11-16D69AAA2B5C}" name="TOTAL EXPENSES" dataDxfId="16" totalsRowDxfId="17" dataCellStyle="Comma"/>
    <tableColumn id="28" xr3:uid="{06410B6D-6C86-453A-BFB0-050CDFA5EADC}" name="OPERATING SURPLUS/ (DEFICIT)" dataDxfId="14" totalsRowDxfId="15" dataCellStyle="Comma"/>
    <tableColumn id="29" xr3:uid="{A31BC902-A940-4DBE-8698-285138ABA993}" name="Land &amp; Buildings" dataDxfId="12" totalsRowDxfId="13"/>
    <tableColumn id="30" xr3:uid="{B09E0200-F433-4AB8-9B34-789D8B1BAEE8}" name="Fixed Assets" dataDxfId="10" totalsRowDxfId="11"/>
    <tableColumn id="31" xr3:uid="{4D0F2ADD-FAF7-46B9-A3DD-210D1A3F1F75}" name="Cash &amp; Investments" dataDxfId="8" totalsRowDxfId="9"/>
    <tableColumn id="32" xr3:uid="{A76CA175-9CC0-4618-BCC7-873002888A54}" name="Accounts Receivable &amp; Other Current Assets" dataDxfId="6" totalsRowDxfId="7"/>
    <tableColumn id="33" xr3:uid="{EE1D8CFB-CAAF-4F53-B625-20EDE09EB477}" name="TOTAL ASSETS" dataDxfId="4" totalsRowDxfId="5"/>
    <tableColumn id="34" xr3:uid="{3E805BA2-4D80-475A-9928-3058F5871280}" name="TOTAL LIABILITIES" dataDxfId="2" totalsRowDxfId="3"/>
    <tableColumn id="35" xr3:uid="{32F64F15-C17D-481D-B668-7F7877010723}" name="EQUITY" dataDxfId="0" totalsRow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0D44-3646-457F-8FC6-69FCD4DBBB51}">
  <dimension ref="A1:N33"/>
  <sheetViews>
    <sheetView tabSelected="1" workbookViewId="0">
      <selection activeCell="B8" sqref="B8"/>
    </sheetView>
  </sheetViews>
  <sheetFormatPr defaultColWidth="9.140625" defaultRowHeight="14.45"/>
  <cols>
    <col min="1" max="16384" width="9.140625" style="86"/>
  </cols>
  <sheetData>
    <row r="1" spans="1:14" ht="6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60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60">
      <c r="A3" s="85"/>
      <c r="B3" s="93" t="s">
        <v>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85"/>
    </row>
    <row r="4" spans="1:14" ht="60">
      <c r="A4" s="85"/>
      <c r="B4" s="93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85"/>
    </row>
    <row r="5" spans="1:14" ht="60">
      <c r="A5" s="85"/>
      <c r="B5" s="93" t="s">
        <v>2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85"/>
    </row>
    <row r="6" spans="1:14" ht="60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60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60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ht="60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60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60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60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4" ht="60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60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60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60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60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60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4" ht="60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60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ht="60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ht="60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4" ht="60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4" ht="60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ht="60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pans="1:14" ht="60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1:14" ht="60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ht="60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60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4" ht="60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4" ht="60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4" ht="60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spans="1:14" ht="60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</sheetData>
  <mergeCells count="3">
    <mergeCell ref="B3:M3"/>
    <mergeCell ref="B4:M4"/>
    <mergeCell ref="B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FD99-11E7-4C2F-AB9C-1A25ECC7DA4F}">
  <sheetPr>
    <tabColor rgb="FFFF0000"/>
  </sheetPr>
  <dimension ref="A1:AI39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2.140625" defaultRowHeight="14.45"/>
  <cols>
    <col min="2" max="2" width="19.28515625" customWidth="1"/>
    <col min="3" max="4" width="15.5703125" customWidth="1"/>
    <col min="5" max="5" width="19.7109375" customWidth="1"/>
    <col min="6" max="35" width="15.5703125" customWidth="1"/>
  </cols>
  <sheetData>
    <row r="1" spans="1:35" s="28" customFormat="1" ht="23.45">
      <c r="A1" s="4" t="s">
        <v>3</v>
      </c>
      <c r="F1" s="94" t="s">
        <v>4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 t="s">
        <v>5</v>
      </c>
      <c r="S1" s="95"/>
      <c r="T1" s="95"/>
      <c r="U1" s="95"/>
      <c r="V1" s="95"/>
      <c r="W1" s="95"/>
      <c r="X1" s="95"/>
      <c r="Y1" s="95"/>
      <c r="Z1" s="95"/>
      <c r="AA1" s="95"/>
      <c r="AB1" s="29" t="s">
        <v>6</v>
      </c>
      <c r="AC1" s="94" t="s">
        <v>7</v>
      </c>
      <c r="AD1" s="94"/>
      <c r="AE1" s="94"/>
      <c r="AF1" s="94"/>
      <c r="AG1" s="94"/>
      <c r="AH1" s="94"/>
      <c r="AI1" s="94"/>
    </row>
    <row r="2" spans="1:35" ht="17.850000000000001" customHeight="1">
      <c r="A2" s="54"/>
      <c r="B2" s="54"/>
      <c r="C2" s="54"/>
      <c r="D2" s="54"/>
      <c r="E2" s="55"/>
    </row>
    <row r="3" spans="1:35" s="58" customFormat="1" ht="62.1" customHeight="1" thickBot="1">
      <c r="A3" s="56" t="s">
        <v>8</v>
      </c>
      <c r="B3" s="56" t="s">
        <v>9</v>
      </c>
      <c r="C3" s="56" t="s">
        <v>10</v>
      </c>
      <c r="D3" s="56" t="s">
        <v>11</v>
      </c>
      <c r="E3" s="57" t="s">
        <v>12</v>
      </c>
      <c r="F3" s="56" t="s">
        <v>13</v>
      </c>
      <c r="G3" s="56" t="s">
        <v>14</v>
      </c>
      <c r="H3" s="56" t="s">
        <v>15</v>
      </c>
      <c r="I3" s="56" t="s">
        <v>16</v>
      </c>
      <c r="J3" s="56" t="s">
        <v>17</v>
      </c>
      <c r="K3" s="56" t="s">
        <v>18</v>
      </c>
      <c r="L3" s="56" t="s">
        <v>19</v>
      </c>
      <c r="M3" s="56" t="s">
        <v>20</v>
      </c>
      <c r="N3" s="56" t="s">
        <v>21</v>
      </c>
      <c r="O3" s="56" t="s">
        <v>22</v>
      </c>
      <c r="P3" s="56" t="s">
        <v>23</v>
      </c>
      <c r="Q3" s="80" t="s">
        <v>24</v>
      </c>
      <c r="R3" s="56" t="s">
        <v>25</v>
      </c>
      <c r="S3" s="56" t="s">
        <v>26</v>
      </c>
      <c r="T3" s="56" t="s">
        <v>27</v>
      </c>
      <c r="U3" s="56" t="s">
        <v>28</v>
      </c>
      <c r="V3" s="56" t="s">
        <v>29</v>
      </c>
      <c r="W3" s="56" t="s">
        <v>30</v>
      </c>
      <c r="X3" s="56" t="s">
        <v>31</v>
      </c>
      <c r="Y3" s="56" t="s">
        <v>32</v>
      </c>
      <c r="Z3" s="56" t="s">
        <v>33</v>
      </c>
      <c r="AA3" s="81" t="s">
        <v>34</v>
      </c>
      <c r="AB3" s="82" t="s">
        <v>35</v>
      </c>
      <c r="AC3" s="56" t="s">
        <v>36</v>
      </c>
      <c r="AD3" s="56" t="s">
        <v>37</v>
      </c>
      <c r="AE3" s="56" t="s">
        <v>38</v>
      </c>
      <c r="AF3" s="56" t="s">
        <v>39</v>
      </c>
      <c r="AG3" s="83" t="s">
        <v>40</v>
      </c>
      <c r="AH3" s="56" t="s">
        <v>41</v>
      </c>
      <c r="AI3" s="83" t="s">
        <v>42</v>
      </c>
    </row>
    <row r="4" spans="1:35" ht="17.850000000000001" customHeight="1">
      <c r="A4" s="63">
        <v>1</v>
      </c>
      <c r="B4" s="64" t="s">
        <v>43</v>
      </c>
      <c r="C4" s="65">
        <v>32</v>
      </c>
      <c r="D4" s="65">
        <f>Alpine!B45</f>
        <v>17</v>
      </c>
      <c r="E4" s="66">
        <f>D4/C4</f>
        <v>0.53125</v>
      </c>
      <c r="F4" s="67">
        <v>3982280</v>
      </c>
      <c r="G4" s="67">
        <v>97129</v>
      </c>
      <c r="H4" s="67">
        <v>423214</v>
      </c>
      <c r="I4" s="67">
        <v>1908112</v>
      </c>
      <c r="J4" s="67">
        <v>811682</v>
      </c>
      <c r="K4" s="67">
        <v>544573</v>
      </c>
      <c r="L4" s="67">
        <v>0</v>
      </c>
      <c r="M4" s="67">
        <v>927723</v>
      </c>
      <c r="N4" s="67">
        <v>566921</v>
      </c>
      <c r="O4" s="67">
        <v>182345</v>
      </c>
      <c r="P4" s="67">
        <v>68809</v>
      </c>
      <c r="Q4" s="59">
        <v>9512788</v>
      </c>
      <c r="R4" s="67">
        <v>2050115</v>
      </c>
      <c r="S4" s="67">
        <v>385790</v>
      </c>
      <c r="T4" s="67">
        <v>193453</v>
      </c>
      <c r="U4" s="67">
        <v>1227436</v>
      </c>
      <c r="V4" s="67">
        <v>1105802</v>
      </c>
      <c r="W4" s="67">
        <v>803900</v>
      </c>
      <c r="X4" s="67">
        <v>733702</v>
      </c>
      <c r="Y4" s="67">
        <v>81382</v>
      </c>
      <c r="Z4" s="67">
        <v>262375</v>
      </c>
      <c r="AA4" s="61">
        <v>6843955</v>
      </c>
      <c r="AB4" s="61">
        <v>2668833</v>
      </c>
      <c r="AC4" s="67">
        <v>70152636</v>
      </c>
      <c r="AD4" s="67">
        <v>6226505</v>
      </c>
      <c r="AE4" s="67">
        <v>24251871</v>
      </c>
      <c r="AF4" s="67">
        <v>347215</v>
      </c>
      <c r="AG4" s="59">
        <v>100978227</v>
      </c>
      <c r="AH4" s="67">
        <v>6808789</v>
      </c>
      <c r="AI4" s="59">
        <v>94169438</v>
      </c>
    </row>
    <row r="5" spans="1:35" ht="17.850000000000001" customHeight="1">
      <c r="A5" s="68">
        <f t="shared" ref="A5:A10" si="0">A4+1</f>
        <v>2</v>
      </c>
      <c r="B5" s="69" t="s">
        <v>44</v>
      </c>
      <c r="C5" s="70">
        <v>46</v>
      </c>
      <c r="D5" s="70">
        <f>Central!B59</f>
        <v>29</v>
      </c>
      <c r="E5" s="71">
        <f t="shared" ref="E5:E10" si="1">D5/C5</f>
        <v>0.63043478260869568</v>
      </c>
      <c r="F5" s="67">
        <v>4893513</v>
      </c>
      <c r="G5" s="67">
        <v>139393</v>
      </c>
      <c r="H5" s="67">
        <v>273153</v>
      </c>
      <c r="I5" s="67">
        <v>805420</v>
      </c>
      <c r="J5" s="67">
        <v>568145</v>
      </c>
      <c r="K5" s="67">
        <v>417698</v>
      </c>
      <c r="L5" s="67">
        <v>426000</v>
      </c>
      <c r="M5" s="67">
        <v>1186370</v>
      </c>
      <c r="N5" s="67">
        <v>849600</v>
      </c>
      <c r="O5" s="67">
        <v>645630</v>
      </c>
      <c r="P5" s="67">
        <v>193568</v>
      </c>
      <c r="Q5" s="59">
        <v>10398490</v>
      </c>
      <c r="R5" s="67">
        <v>2456889</v>
      </c>
      <c r="S5" s="67">
        <v>567551</v>
      </c>
      <c r="T5" s="67">
        <v>182762</v>
      </c>
      <c r="U5" s="67">
        <v>1905017</v>
      </c>
      <c r="V5" s="67">
        <v>2458939</v>
      </c>
      <c r="W5" s="67">
        <v>1388968</v>
      </c>
      <c r="X5" s="67">
        <v>420068</v>
      </c>
      <c r="Y5" s="67">
        <v>235797</v>
      </c>
      <c r="Z5" s="67">
        <v>412611</v>
      </c>
      <c r="AA5" s="61">
        <v>10028602</v>
      </c>
      <c r="AB5" s="61">
        <v>369888</v>
      </c>
      <c r="AC5" s="67">
        <v>94306551</v>
      </c>
      <c r="AD5" s="67">
        <v>4820709</v>
      </c>
      <c r="AE5" s="67">
        <v>36763371</v>
      </c>
      <c r="AF5" s="67">
        <v>201967</v>
      </c>
      <c r="AG5" s="59">
        <v>136092598</v>
      </c>
      <c r="AH5" s="67">
        <v>1127588</v>
      </c>
      <c r="AI5" s="59">
        <v>134965010</v>
      </c>
    </row>
    <row r="6" spans="1:35" ht="17.850000000000001" customHeight="1">
      <c r="A6" s="68">
        <f t="shared" si="0"/>
        <v>3</v>
      </c>
      <c r="B6" s="69" t="s">
        <v>45</v>
      </c>
      <c r="C6" s="70">
        <v>26</v>
      </c>
      <c r="D6" s="70">
        <f>Kaimai!B39</f>
        <v>13</v>
      </c>
      <c r="E6" s="71">
        <f t="shared" si="1"/>
        <v>0.5</v>
      </c>
      <c r="F6" s="67">
        <v>3270253</v>
      </c>
      <c r="G6" s="67">
        <v>147440</v>
      </c>
      <c r="H6" s="67">
        <v>61722</v>
      </c>
      <c r="I6" s="67">
        <v>2072953</v>
      </c>
      <c r="J6" s="67">
        <v>291154</v>
      </c>
      <c r="K6" s="67">
        <v>98520</v>
      </c>
      <c r="L6" s="67">
        <v>0</v>
      </c>
      <c r="M6" s="67">
        <v>974037</v>
      </c>
      <c r="N6" s="67">
        <v>139343</v>
      </c>
      <c r="O6" s="67">
        <v>250024</v>
      </c>
      <c r="P6" s="67">
        <v>111497</v>
      </c>
      <c r="Q6" s="59">
        <v>7416943</v>
      </c>
      <c r="R6" s="67">
        <v>1171214</v>
      </c>
      <c r="S6" s="67">
        <v>326430</v>
      </c>
      <c r="T6" s="67">
        <v>289750</v>
      </c>
      <c r="U6" s="67">
        <v>794121</v>
      </c>
      <c r="V6" s="67">
        <v>1217795</v>
      </c>
      <c r="W6" s="67">
        <v>690458</v>
      </c>
      <c r="X6" s="67">
        <v>288012</v>
      </c>
      <c r="Y6" s="67">
        <v>86722</v>
      </c>
      <c r="Z6" s="67">
        <v>170452</v>
      </c>
      <c r="AA6" s="61">
        <v>5034954</v>
      </c>
      <c r="AB6" s="61">
        <v>2381989</v>
      </c>
      <c r="AC6" s="67">
        <v>66511949</v>
      </c>
      <c r="AD6" s="67">
        <v>4859007</v>
      </c>
      <c r="AE6" s="67">
        <v>17220870</v>
      </c>
      <c r="AF6" s="67">
        <v>108552</v>
      </c>
      <c r="AG6" s="59">
        <v>88700378</v>
      </c>
      <c r="AH6" s="67">
        <v>1413866</v>
      </c>
      <c r="AI6" s="59">
        <v>87286512</v>
      </c>
    </row>
    <row r="7" spans="1:35" ht="17.850000000000001" customHeight="1">
      <c r="A7" s="68">
        <f t="shared" si="0"/>
        <v>4</v>
      </c>
      <c r="B7" s="69" t="s">
        <v>46</v>
      </c>
      <c r="C7" s="70">
        <v>64</v>
      </c>
      <c r="D7" s="70">
        <f>Northern!B76</f>
        <v>39</v>
      </c>
      <c r="E7" s="71">
        <f t="shared" si="1"/>
        <v>0.609375</v>
      </c>
      <c r="F7" s="67">
        <v>8760213</v>
      </c>
      <c r="G7" s="67">
        <v>111678</v>
      </c>
      <c r="H7" s="67">
        <v>729143</v>
      </c>
      <c r="I7" s="67">
        <v>784485</v>
      </c>
      <c r="J7" s="67">
        <v>456052</v>
      </c>
      <c r="K7" s="67">
        <v>97734</v>
      </c>
      <c r="L7" s="67">
        <v>0</v>
      </c>
      <c r="M7" s="67">
        <v>2931748</v>
      </c>
      <c r="N7" s="67">
        <v>462684</v>
      </c>
      <c r="O7" s="67">
        <v>951173</v>
      </c>
      <c r="P7" s="67">
        <v>604095</v>
      </c>
      <c r="Q7" s="59">
        <v>15889005</v>
      </c>
      <c r="R7" s="67">
        <v>4468758</v>
      </c>
      <c r="S7" s="67">
        <v>661210</v>
      </c>
      <c r="T7" s="67">
        <v>857961</v>
      </c>
      <c r="U7" s="67">
        <v>1941465</v>
      </c>
      <c r="V7" s="67">
        <v>3305803</v>
      </c>
      <c r="W7" s="67">
        <v>1948195</v>
      </c>
      <c r="X7" s="67">
        <v>473160</v>
      </c>
      <c r="Y7" s="67">
        <v>375305</v>
      </c>
      <c r="Z7" s="67">
        <v>781750</v>
      </c>
      <c r="AA7" s="61">
        <v>14813607</v>
      </c>
      <c r="AB7" s="61">
        <v>1075398</v>
      </c>
      <c r="AC7" s="67">
        <v>213623268</v>
      </c>
      <c r="AD7" s="67">
        <v>9914334</v>
      </c>
      <c r="AE7" s="67">
        <v>29139376</v>
      </c>
      <c r="AF7" s="67">
        <v>355227</v>
      </c>
      <c r="AG7" s="59">
        <v>253032205</v>
      </c>
      <c r="AH7" s="67">
        <v>4738127</v>
      </c>
      <c r="AI7" s="59">
        <v>248294078</v>
      </c>
    </row>
    <row r="8" spans="1:35" ht="17.850000000000001" customHeight="1">
      <c r="A8" s="68">
        <f t="shared" si="0"/>
        <v>5</v>
      </c>
      <c r="B8" s="69" t="s">
        <v>47</v>
      </c>
      <c r="C8" s="70">
        <v>14</v>
      </c>
      <c r="D8" s="70">
        <f>Pacific!B24</f>
        <v>5</v>
      </c>
      <c r="E8" s="71">
        <f t="shared" si="1"/>
        <v>0.35714285714285715</v>
      </c>
      <c r="F8" s="67">
        <v>1352774</v>
      </c>
      <c r="G8" s="67">
        <v>66450</v>
      </c>
      <c r="H8" s="67">
        <v>215709</v>
      </c>
      <c r="I8" s="67">
        <v>80652</v>
      </c>
      <c r="J8" s="67">
        <v>152057</v>
      </c>
      <c r="K8" s="67">
        <v>93454</v>
      </c>
      <c r="L8" s="67">
        <v>0</v>
      </c>
      <c r="M8" s="67">
        <v>174102</v>
      </c>
      <c r="N8" s="67">
        <v>79194</v>
      </c>
      <c r="O8" s="67">
        <v>42487</v>
      </c>
      <c r="P8" s="67">
        <v>36904</v>
      </c>
      <c r="Q8" s="59">
        <v>2293783</v>
      </c>
      <c r="R8" s="67">
        <v>588449</v>
      </c>
      <c r="S8" s="67">
        <v>110354</v>
      </c>
      <c r="T8" s="67">
        <v>81661</v>
      </c>
      <c r="U8" s="67">
        <v>42935</v>
      </c>
      <c r="V8" s="67">
        <v>975531</v>
      </c>
      <c r="W8" s="67">
        <v>239807</v>
      </c>
      <c r="X8" s="67">
        <v>228990</v>
      </c>
      <c r="Y8" s="67">
        <v>5000</v>
      </c>
      <c r="Z8" s="67">
        <v>207050</v>
      </c>
      <c r="AA8" s="61">
        <v>2479777</v>
      </c>
      <c r="AB8" s="62">
        <v>-185994</v>
      </c>
      <c r="AC8" s="67">
        <v>43942906</v>
      </c>
      <c r="AD8" s="67">
        <v>5935839</v>
      </c>
      <c r="AE8" s="67">
        <v>2933920</v>
      </c>
      <c r="AF8" s="67">
        <v>195187</v>
      </c>
      <c r="AG8" s="59">
        <v>53007852</v>
      </c>
      <c r="AH8" s="67">
        <v>258638</v>
      </c>
      <c r="AI8" s="59">
        <v>52749214</v>
      </c>
    </row>
    <row r="9" spans="1:35" ht="17.850000000000001" customHeight="1">
      <c r="A9" s="68">
        <f t="shared" si="0"/>
        <v>6</v>
      </c>
      <c r="B9" s="69" t="s">
        <v>48</v>
      </c>
      <c r="C9" s="70">
        <v>62</v>
      </c>
      <c r="D9" s="70">
        <f>Southern!B73</f>
        <v>32</v>
      </c>
      <c r="E9" s="71">
        <f t="shared" si="1"/>
        <v>0.5161290322580645</v>
      </c>
      <c r="F9" s="67">
        <v>5461419</v>
      </c>
      <c r="G9" s="67">
        <v>219141</v>
      </c>
      <c r="H9" s="67">
        <v>375857</v>
      </c>
      <c r="I9" s="67">
        <v>804715</v>
      </c>
      <c r="J9" s="67">
        <v>832451</v>
      </c>
      <c r="K9" s="67">
        <v>96849</v>
      </c>
      <c r="L9" s="67">
        <v>11427</v>
      </c>
      <c r="M9" s="67">
        <v>938550</v>
      </c>
      <c r="N9" s="67">
        <v>480787</v>
      </c>
      <c r="O9" s="67">
        <v>329347</v>
      </c>
      <c r="P9" s="67">
        <v>146507</v>
      </c>
      <c r="Q9" s="59">
        <v>9697050</v>
      </c>
      <c r="R9" s="67">
        <v>2934505</v>
      </c>
      <c r="S9" s="67">
        <v>416424</v>
      </c>
      <c r="T9" s="67">
        <v>296122</v>
      </c>
      <c r="U9" s="67">
        <v>1170738</v>
      </c>
      <c r="V9" s="67">
        <v>2029700</v>
      </c>
      <c r="W9" s="67">
        <v>1187359</v>
      </c>
      <c r="X9" s="67">
        <v>458523</v>
      </c>
      <c r="Y9" s="67">
        <v>323972</v>
      </c>
      <c r="Z9" s="67">
        <v>429294</v>
      </c>
      <c r="AA9" s="61">
        <v>9314354</v>
      </c>
      <c r="AB9" s="61">
        <v>382696</v>
      </c>
      <c r="AC9" s="67">
        <v>90472763</v>
      </c>
      <c r="AD9" s="67">
        <v>2339001</v>
      </c>
      <c r="AE9" s="67">
        <v>20153381</v>
      </c>
      <c r="AF9" s="67">
        <v>261372</v>
      </c>
      <c r="AG9" s="59">
        <v>113226517</v>
      </c>
      <c r="AH9" s="67">
        <v>751616</v>
      </c>
      <c r="AI9" s="59">
        <v>112474901</v>
      </c>
    </row>
    <row r="10" spans="1:35" ht="17.850000000000001" customHeight="1">
      <c r="A10" s="72">
        <f t="shared" si="0"/>
        <v>7</v>
      </c>
      <c r="B10" s="73" t="s">
        <v>49</v>
      </c>
      <c r="C10" s="74">
        <v>15</v>
      </c>
      <c r="D10" s="74">
        <f>'Te Aka Puaho'!B26</f>
        <v>0</v>
      </c>
      <c r="E10" s="75">
        <f t="shared" si="1"/>
        <v>0</v>
      </c>
      <c r="F10" s="67">
        <v>5187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1733</v>
      </c>
      <c r="N10" s="67">
        <v>0</v>
      </c>
      <c r="O10" s="67">
        <v>0</v>
      </c>
      <c r="P10" s="67">
        <v>0</v>
      </c>
      <c r="Q10" s="59">
        <v>6920</v>
      </c>
      <c r="R10" s="67">
        <v>4326</v>
      </c>
      <c r="S10" s="67">
        <v>0</v>
      </c>
      <c r="T10" s="67">
        <v>0</v>
      </c>
      <c r="U10" s="67">
        <v>0</v>
      </c>
      <c r="V10" s="67">
        <v>4118</v>
      </c>
      <c r="W10" s="67">
        <v>226</v>
      </c>
      <c r="X10" s="67">
        <v>0</v>
      </c>
      <c r="Y10" s="67">
        <v>0</v>
      </c>
      <c r="Z10" s="67">
        <v>0</v>
      </c>
      <c r="AA10" s="61">
        <v>8670</v>
      </c>
      <c r="AB10" s="62">
        <v>-1750</v>
      </c>
      <c r="AC10" s="67">
        <v>112000</v>
      </c>
      <c r="AD10" s="67">
        <v>0</v>
      </c>
      <c r="AE10" s="67">
        <v>32864</v>
      </c>
      <c r="AF10" s="67">
        <v>0</v>
      </c>
      <c r="AG10" s="59">
        <v>144864</v>
      </c>
      <c r="AH10" s="67">
        <v>0</v>
      </c>
      <c r="AI10" s="59">
        <v>144864</v>
      </c>
    </row>
    <row r="11" spans="1:35" s="40" customFormat="1" ht="15.6">
      <c r="A11" s="76"/>
      <c r="B11" s="78" t="s">
        <v>50</v>
      </c>
      <c r="C11" s="84">
        <f>SUM(C4:C10)</f>
        <v>259</v>
      </c>
      <c r="D11" s="84">
        <f>SUM(D4:D10)</f>
        <v>135</v>
      </c>
      <c r="E11" s="77"/>
      <c r="F11" s="79">
        <f>SUM(F4:F10)</f>
        <v>27725639</v>
      </c>
      <c r="G11" s="79">
        <f t="shared" ref="G11:AI11" si="2">SUM(G4:G10)</f>
        <v>781231</v>
      </c>
      <c r="H11" s="79">
        <f t="shared" si="2"/>
        <v>2078798</v>
      </c>
      <c r="I11" s="79">
        <f t="shared" si="2"/>
        <v>6456337</v>
      </c>
      <c r="J11" s="79">
        <f t="shared" si="2"/>
        <v>3111541</v>
      </c>
      <c r="K11" s="79">
        <f t="shared" si="2"/>
        <v>1348828</v>
      </c>
      <c r="L11" s="79">
        <f t="shared" si="2"/>
        <v>437427</v>
      </c>
      <c r="M11" s="79">
        <f t="shared" si="2"/>
        <v>7134263</v>
      </c>
      <c r="N11" s="79">
        <f t="shared" si="2"/>
        <v>2578529</v>
      </c>
      <c r="O11" s="79">
        <f t="shared" si="2"/>
        <v>2401006</v>
      </c>
      <c r="P11" s="79">
        <f t="shared" si="2"/>
        <v>1161380</v>
      </c>
      <c r="Q11" s="53">
        <f t="shared" si="2"/>
        <v>55214979</v>
      </c>
      <c r="R11" s="79">
        <f t="shared" si="2"/>
        <v>13674256</v>
      </c>
      <c r="S11" s="79">
        <f t="shared" si="2"/>
        <v>2467759</v>
      </c>
      <c r="T11" s="79">
        <f t="shared" si="2"/>
        <v>1901709</v>
      </c>
      <c r="U11" s="79">
        <f t="shared" si="2"/>
        <v>7081712</v>
      </c>
      <c r="V11" s="79">
        <f t="shared" si="2"/>
        <v>11097688</v>
      </c>
      <c r="W11" s="79">
        <f t="shared" si="2"/>
        <v>6258913</v>
      </c>
      <c r="X11" s="79">
        <f t="shared" si="2"/>
        <v>2602455</v>
      </c>
      <c r="Y11" s="79">
        <f t="shared" si="2"/>
        <v>1108178</v>
      </c>
      <c r="Z11" s="79">
        <f t="shared" si="2"/>
        <v>2263532</v>
      </c>
      <c r="AA11" s="60">
        <f t="shared" si="2"/>
        <v>48523919</v>
      </c>
      <c r="AB11" s="60">
        <f t="shared" si="2"/>
        <v>6691060</v>
      </c>
      <c r="AC11" s="79">
        <f t="shared" si="2"/>
        <v>579122073</v>
      </c>
      <c r="AD11" s="79">
        <f t="shared" si="2"/>
        <v>34095395</v>
      </c>
      <c r="AE11" s="79">
        <f t="shared" si="2"/>
        <v>130495653</v>
      </c>
      <c r="AF11" s="79">
        <f t="shared" si="2"/>
        <v>1469520</v>
      </c>
      <c r="AG11" s="53">
        <f t="shared" si="2"/>
        <v>745182641</v>
      </c>
      <c r="AH11" s="79">
        <f t="shared" si="2"/>
        <v>15098624</v>
      </c>
      <c r="AI11" s="53">
        <f t="shared" si="2"/>
        <v>730084017</v>
      </c>
    </row>
    <row r="12" spans="1:35" s="40" customFormat="1" ht="15.6">
      <c r="A12" s="76"/>
      <c r="B12" s="78" t="s">
        <v>51</v>
      </c>
      <c r="C12" s="77"/>
      <c r="D12" s="77"/>
      <c r="E12" s="77"/>
      <c r="F12" s="79">
        <v>27803463</v>
      </c>
      <c r="G12" s="79">
        <v>746528</v>
      </c>
      <c r="H12" s="79">
        <v>1683498</v>
      </c>
      <c r="I12" s="79">
        <v>6505865</v>
      </c>
      <c r="J12" s="79">
        <v>4180551</v>
      </c>
      <c r="K12" s="79">
        <v>1660327</v>
      </c>
      <c r="L12" s="79">
        <v>364206</v>
      </c>
      <c r="M12" s="79">
        <v>6738285</v>
      </c>
      <c r="N12" s="79">
        <v>3355606</v>
      </c>
      <c r="O12" s="79">
        <v>2347820</v>
      </c>
      <c r="P12" s="79">
        <v>1182407</v>
      </c>
      <c r="Q12" s="53">
        <v>56568556</v>
      </c>
      <c r="R12" s="79">
        <v>13660817</v>
      </c>
      <c r="S12" s="79">
        <v>2571537</v>
      </c>
      <c r="T12" s="79">
        <v>1815601</v>
      </c>
      <c r="U12" s="79">
        <v>7437536</v>
      </c>
      <c r="V12" s="79">
        <v>10362594</v>
      </c>
      <c r="W12" s="79">
        <v>6117780</v>
      </c>
      <c r="X12" s="79">
        <v>2676650</v>
      </c>
      <c r="Y12" s="79">
        <v>985478</v>
      </c>
      <c r="Z12" s="79">
        <v>2423273</v>
      </c>
      <c r="AA12" s="60">
        <v>48051266</v>
      </c>
      <c r="AB12" s="60">
        <v>8517290</v>
      </c>
      <c r="AC12" s="79">
        <v>581805872</v>
      </c>
      <c r="AD12" s="79">
        <v>29591142</v>
      </c>
      <c r="AE12" s="79">
        <v>145077275</v>
      </c>
      <c r="AF12" s="79">
        <v>1743533.3</v>
      </c>
      <c r="AG12" s="53">
        <v>758217822.29999995</v>
      </c>
      <c r="AH12" s="79">
        <v>14216216</v>
      </c>
      <c r="AI12" s="53">
        <v>744001606.29999995</v>
      </c>
    </row>
    <row r="13" spans="1:35" s="40" customFormat="1" ht="15.6">
      <c r="A13" s="76"/>
      <c r="B13" s="78" t="s">
        <v>52</v>
      </c>
      <c r="C13" s="77"/>
      <c r="D13" s="77"/>
      <c r="E13" s="77"/>
      <c r="F13" s="87">
        <f>F11/F12</f>
        <v>0.99720092421580719</v>
      </c>
      <c r="G13" s="87">
        <f t="shared" ref="G13:AI13" si="3">G11/G12</f>
        <v>1.0464858652321145</v>
      </c>
      <c r="H13" s="87">
        <f t="shared" si="3"/>
        <v>1.2348087137614656</v>
      </c>
      <c r="I13" s="87">
        <f t="shared" si="3"/>
        <v>0.99238717680124011</v>
      </c>
      <c r="J13" s="87">
        <f t="shared" si="3"/>
        <v>0.74428968812962693</v>
      </c>
      <c r="K13" s="87">
        <f t="shared" si="3"/>
        <v>0.81238695750897261</v>
      </c>
      <c r="L13" s="87">
        <f t="shared" si="3"/>
        <v>1.2010428164280655</v>
      </c>
      <c r="M13" s="87">
        <f t="shared" si="3"/>
        <v>1.0587653980204161</v>
      </c>
      <c r="N13" s="87">
        <f t="shared" si="3"/>
        <v>0.76842424289383204</v>
      </c>
      <c r="O13" s="87">
        <f t="shared" si="3"/>
        <v>1.0226533550272168</v>
      </c>
      <c r="P13" s="87">
        <f t="shared" si="3"/>
        <v>0.98221678322269745</v>
      </c>
      <c r="Q13" s="88">
        <f t="shared" si="3"/>
        <v>0.97607191882359523</v>
      </c>
      <c r="R13" s="87">
        <f t="shared" si="3"/>
        <v>1.0009837625377751</v>
      </c>
      <c r="S13" s="87">
        <f t="shared" si="3"/>
        <v>0.95964359058415261</v>
      </c>
      <c r="T13" s="87">
        <f t="shared" si="3"/>
        <v>1.0474267198575018</v>
      </c>
      <c r="U13" s="87">
        <f t="shared" si="3"/>
        <v>0.95215834921672982</v>
      </c>
      <c r="V13" s="87">
        <f t="shared" si="3"/>
        <v>1.0709372576017164</v>
      </c>
      <c r="W13" s="87">
        <f t="shared" si="3"/>
        <v>1.0230693159937101</v>
      </c>
      <c r="X13" s="87">
        <f t="shared" si="3"/>
        <v>0.97228064931911162</v>
      </c>
      <c r="Y13" s="87">
        <f t="shared" si="3"/>
        <v>1.1245081067258731</v>
      </c>
      <c r="Z13" s="87">
        <f t="shared" si="3"/>
        <v>0.93408047710678899</v>
      </c>
      <c r="AA13" s="89">
        <f t="shared" si="3"/>
        <v>1.0098364317810065</v>
      </c>
      <c r="AB13" s="89">
        <f t="shared" si="3"/>
        <v>0.78558555596909341</v>
      </c>
      <c r="AC13" s="87">
        <f t="shared" si="3"/>
        <v>0.9953871228718022</v>
      </c>
      <c r="AD13" s="87">
        <f t="shared" si="3"/>
        <v>1.1522162612041131</v>
      </c>
      <c r="AE13" s="87">
        <f t="shared" si="3"/>
        <v>0.89949065420480223</v>
      </c>
      <c r="AF13" s="87">
        <f t="shared" si="3"/>
        <v>0.84284022564983418</v>
      </c>
      <c r="AG13" s="88">
        <f t="shared" si="3"/>
        <v>0.98280813123007493</v>
      </c>
      <c r="AH13" s="87">
        <f t="shared" si="3"/>
        <v>1.0620705256588674</v>
      </c>
      <c r="AI13" s="88">
        <f t="shared" si="3"/>
        <v>0.98129360315602865</v>
      </c>
    </row>
    <row r="14" spans="1:35" s="27" customFormat="1" ht="17.850000000000001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17.850000000000001" customHeight="1"/>
    <row r="16" spans="1:35" ht="17.850000000000001" customHeight="1"/>
    <row r="17" ht="17.850000000000001" customHeight="1"/>
    <row r="18" ht="17.850000000000001" customHeight="1"/>
    <row r="19" ht="17.850000000000001" customHeight="1"/>
    <row r="20" ht="17.850000000000001" customHeight="1"/>
    <row r="21" ht="17.850000000000001" customHeight="1"/>
    <row r="22" ht="17.850000000000001" customHeight="1"/>
    <row r="23" ht="17.850000000000001" customHeight="1"/>
    <row r="24" ht="17.850000000000001" customHeight="1"/>
    <row r="25" ht="17.850000000000001" customHeight="1"/>
    <row r="26" ht="17.850000000000001" customHeight="1"/>
    <row r="27" ht="17.850000000000001" customHeight="1"/>
    <row r="28" ht="17.850000000000001" customHeight="1"/>
    <row r="29" ht="17.850000000000001" customHeight="1"/>
    <row r="30" ht="17.850000000000001" customHeight="1"/>
    <row r="31" ht="17.850000000000001" customHeight="1"/>
    <row r="32" ht="17.850000000000001" customHeight="1"/>
    <row r="33" spans="1:35" ht="17.850000000000001" customHeight="1"/>
    <row r="34" spans="1:35" ht="17.850000000000001" customHeight="1"/>
    <row r="35" spans="1:35" ht="17.850000000000001" customHeight="1"/>
    <row r="36" spans="1:35" ht="17.850000000000001" customHeight="1"/>
    <row r="37" spans="1:35" ht="17.850000000000001" customHeight="1"/>
    <row r="38" spans="1:35" ht="17.850000000000001" customHeight="1"/>
    <row r="39" spans="1:35" s="19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</sheetData>
  <mergeCells count="3">
    <mergeCell ref="F1:Q1"/>
    <mergeCell ref="R1:AA1"/>
    <mergeCell ref="AC1:A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D847-EAC0-48A6-BE02-3E19CC401E25}">
  <sheetPr>
    <tabColor rgb="FFFF0000"/>
  </sheetPr>
  <dimension ref="A1:AJ45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2.140625" defaultRowHeight="14.45"/>
  <cols>
    <col min="2" max="2" width="13.5703125" customWidth="1"/>
    <col min="4" max="4" width="54.140625" bestFit="1" customWidth="1"/>
    <col min="5" max="5" width="21.85546875" bestFit="1" customWidth="1"/>
    <col min="6" max="36" width="15.5703125" customWidth="1"/>
  </cols>
  <sheetData>
    <row r="1" spans="1:36" s="28" customFormat="1" ht="23.45">
      <c r="A1" s="4" t="s">
        <v>53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/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5">
        <v>1</v>
      </c>
      <c r="B4" s="5" t="s">
        <v>43</v>
      </c>
      <c r="C4" s="5">
        <v>9659</v>
      </c>
      <c r="D4" s="6" t="s">
        <v>58</v>
      </c>
      <c r="E4" s="6"/>
      <c r="F4" s="11" t="s">
        <v>59</v>
      </c>
      <c r="G4" s="3">
        <v>7310</v>
      </c>
      <c r="H4" s="3"/>
      <c r="I4" s="3">
        <v>562</v>
      </c>
      <c r="J4" s="12"/>
      <c r="K4" s="12">
        <v>653</v>
      </c>
      <c r="L4" s="12"/>
      <c r="M4" s="12"/>
      <c r="N4" s="12">
        <v>26877</v>
      </c>
      <c r="O4" s="12">
        <v>1478</v>
      </c>
      <c r="P4" s="12">
        <v>6488</v>
      </c>
      <c r="Q4" s="12"/>
      <c r="R4" s="30">
        <f t="shared" ref="R4:R35" si="0">SUM(G4:Q4)</f>
        <v>43368</v>
      </c>
      <c r="S4" s="12">
        <v>26583</v>
      </c>
      <c r="T4" s="12">
        <v>0</v>
      </c>
      <c r="U4" s="12">
        <v>369</v>
      </c>
      <c r="V4" s="12"/>
      <c r="W4" s="12">
        <v>14265</v>
      </c>
      <c r="X4" s="12">
        <v>4404</v>
      </c>
      <c r="Y4" s="12">
        <v>1864</v>
      </c>
      <c r="Z4" s="12">
        <v>5000</v>
      </c>
      <c r="AA4" s="12"/>
      <c r="AB4" s="13">
        <f t="shared" ref="AB4:AB35" si="1">SUM(S4:AA4)</f>
        <v>52485</v>
      </c>
      <c r="AC4" s="14">
        <f>R4-AB4</f>
        <v>-9117</v>
      </c>
      <c r="AD4" s="12">
        <v>1220000</v>
      </c>
      <c r="AE4" s="12"/>
      <c r="AF4" s="12">
        <v>364404</v>
      </c>
      <c r="AG4" s="12">
        <v>0</v>
      </c>
      <c r="AH4" s="30">
        <f t="shared" ref="AH4:AH35" si="2">SUM(AD4:AG4)</f>
        <v>1584404</v>
      </c>
      <c r="AI4" s="12">
        <v>0</v>
      </c>
      <c r="AJ4" s="30">
        <f t="shared" ref="AJ4:AJ35" si="3">+AH4-AI4</f>
        <v>1584404</v>
      </c>
    </row>
    <row r="5" spans="1:36" ht="17.850000000000001" customHeight="1">
      <c r="A5" s="5">
        <f t="shared" ref="A5:A35" si="4">A4+1</f>
        <v>2</v>
      </c>
      <c r="B5" s="5" t="s">
        <v>43</v>
      </c>
      <c r="C5" s="5">
        <v>9739</v>
      </c>
      <c r="D5" s="6" t="s">
        <v>60</v>
      </c>
      <c r="E5" s="6"/>
      <c r="F5" s="11" t="s">
        <v>59</v>
      </c>
      <c r="G5" s="3">
        <v>22481</v>
      </c>
      <c r="H5" s="3">
        <v>0</v>
      </c>
      <c r="I5" s="3">
        <v>0</v>
      </c>
      <c r="J5" s="12">
        <v>0</v>
      </c>
      <c r="K5" s="12">
        <v>0</v>
      </c>
      <c r="L5" s="12">
        <v>0</v>
      </c>
      <c r="M5" s="12"/>
      <c r="N5" s="12">
        <v>15906</v>
      </c>
      <c r="O5" s="12">
        <v>5113</v>
      </c>
      <c r="P5" s="12">
        <v>1611</v>
      </c>
      <c r="Q5" s="12"/>
      <c r="R5" s="30">
        <f t="shared" si="0"/>
        <v>45111</v>
      </c>
      <c r="S5" s="12">
        <v>6941</v>
      </c>
      <c r="T5" s="12">
        <v>0</v>
      </c>
      <c r="U5" s="12">
        <v>1854</v>
      </c>
      <c r="V5" s="12"/>
      <c r="W5" s="12">
        <v>9089</v>
      </c>
      <c r="X5" s="12">
        <v>7574</v>
      </c>
      <c r="Y5" s="12">
        <v>200</v>
      </c>
      <c r="Z5" s="12">
        <v>0</v>
      </c>
      <c r="AA5" s="12">
        <v>2000</v>
      </c>
      <c r="AB5" s="13">
        <f t="shared" si="1"/>
        <v>27658</v>
      </c>
      <c r="AC5" s="14">
        <f t="shared" ref="AC5:AC35" si="5">R5-AB5</f>
        <v>17453</v>
      </c>
      <c r="AD5" s="12">
        <v>650000</v>
      </c>
      <c r="AE5" s="12">
        <v>0</v>
      </c>
      <c r="AF5" s="12">
        <v>108492</v>
      </c>
      <c r="AG5" s="12">
        <v>0</v>
      </c>
      <c r="AH5" s="30">
        <f t="shared" si="2"/>
        <v>758492</v>
      </c>
      <c r="AI5" s="12">
        <v>0</v>
      </c>
      <c r="AJ5" s="30">
        <f t="shared" si="3"/>
        <v>758492</v>
      </c>
    </row>
    <row r="6" spans="1:36" ht="17.850000000000001" customHeight="1">
      <c r="A6" s="5">
        <f t="shared" si="4"/>
        <v>3</v>
      </c>
      <c r="B6" s="5" t="s">
        <v>43</v>
      </c>
      <c r="C6" s="5">
        <v>9707</v>
      </c>
      <c r="D6" s="6" t="s">
        <v>61</v>
      </c>
      <c r="E6" s="6"/>
      <c r="F6" s="11" t="s">
        <v>59</v>
      </c>
      <c r="G6" s="3">
        <v>62758</v>
      </c>
      <c r="H6" s="3">
        <v>0</v>
      </c>
      <c r="I6" s="3">
        <v>0</v>
      </c>
      <c r="J6" s="12"/>
      <c r="K6" s="12">
        <v>7500</v>
      </c>
      <c r="L6" s="12"/>
      <c r="M6" s="12"/>
      <c r="N6" s="12">
        <v>17313</v>
      </c>
      <c r="O6" s="12">
        <v>11506</v>
      </c>
      <c r="P6" s="12">
        <v>10611</v>
      </c>
      <c r="Q6" s="12"/>
      <c r="R6" s="30">
        <f t="shared" si="0"/>
        <v>109688</v>
      </c>
      <c r="S6" s="12">
        <v>44637</v>
      </c>
      <c r="T6" s="12">
        <v>15167</v>
      </c>
      <c r="U6" s="12"/>
      <c r="V6" s="12">
        <v>16363</v>
      </c>
      <c r="W6" s="12">
        <v>22517</v>
      </c>
      <c r="X6" s="12">
        <v>17956</v>
      </c>
      <c r="Y6" s="12">
        <v>0</v>
      </c>
      <c r="Z6" s="12">
        <v>0</v>
      </c>
      <c r="AA6" s="12">
        <v>445</v>
      </c>
      <c r="AB6" s="13">
        <f t="shared" si="1"/>
        <v>117085</v>
      </c>
      <c r="AC6" s="14">
        <f t="shared" si="5"/>
        <v>-7397</v>
      </c>
      <c r="AD6" s="12">
        <v>1255000</v>
      </c>
      <c r="AE6" s="12">
        <v>3600</v>
      </c>
      <c r="AF6" s="12">
        <v>602725</v>
      </c>
      <c r="AG6" s="12">
        <v>449</v>
      </c>
      <c r="AH6" s="30">
        <f t="shared" si="2"/>
        <v>1861774</v>
      </c>
      <c r="AI6" s="12">
        <v>13317</v>
      </c>
      <c r="AJ6" s="30">
        <f t="shared" si="3"/>
        <v>1848457</v>
      </c>
    </row>
    <row r="7" spans="1:36" ht="17.850000000000001" customHeight="1">
      <c r="A7" s="5">
        <f t="shared" si="4"/>
        <v>4</v>
      </c>
      <c r="B7" s="5" t="s">
        <v>43</v>
      </c>
      <c r="C7" s="5">
        <v>9695</v>
      </c>
      <c r="D7" s="6" t="s">
        <v>62</v>
      </c>
      <c r="E7" s="6"/>
      <c r="F7" s="11" t="s">
        <v>59</v>
      </c>
      <c r="G7" s="3">
        <v>112777</v>
      </c>
      <c r="H7" s="3">
        <v>355</v>
      </c>
      <c r="I7" s="3">
        <v>0</v>
      </c>
      <c r="J7" s="12"/>
      <c r="K7" s="12">
        <v>1900</v>
      </c>
      <c r="L7" s="12"/>
      <c r="M7" s="12"/>
      <c r="N7" s="12">
        <v>67909</v>
      </c>
      <c r="O7" s="12">
        <v>10321</v>
      </c>
      <c r="P7" s="12">
        <v>10718</v>
      </c>
      <c r="Q7" s="12"/>
      <c r="R7" s="30">
        <f t="shared" si="0"/>
        <v>203980</v>
      </c>
      <c r="S7" s="12">
        <v>96599</v>
      </c>
      <c r="T7" s="12">
        <v>5708</v>
      </c>
      <c r="U7" s="12">
        <v>10002</v>
      </c>
      <c r="V7" s="12">
        <v>47023</v>
      </c>
      <c r="W7" s="12">
        <v>47141</v>
      </c>
      <c r="X7" s="12">
        <v>24895</v>
      </c>
      <c r="Y7" s="12">
        <v>7894</v>
      </c>
      <c r="Z7" s="12">
        <v>355</v>
      </c>
      <c r="AA7" s="12">
        <v>0</v>
      </c>
      <c r="AB7" s="13">
        <f t="shared" si="1"/>
        <v>239617</v>
      </c>
      <c r="AC7" s="14">
        <f t="shared" si="5"/>
        <v>-35637</v>
      </c>
      <c r="AD7" s="12">
        <v>5834000</v>
      </c>
      <c r="AE7" s="12">
        <v>707144</v>
      </c>
      <c r="AF7" s="12">
        <v>633536</v>
      </c>
      <c r="AG7" s="12">
        <v>3098</v>
      </c>
      <c r="AH7" s="30">
        <f t="shared" si="2"/>
        <v>7177778</v>
      </c>
      <c r="AI7" s="12">
        <v>5669</v>
      </c>
      <c r="AJ7" s="30">
        <f t="shared" si="3"/>
        <v>7172109</v>
      </c>
    </row>
    <row r="8" spans="1:36" ht="17.850000000000001" customHeight="1">
      <c r="A8" s="5">
        <f t="shared" si="4"/>
        <v>5</v>
      </c>
      <c r="B8" s="5" t="s">
        <v>43</v>
      </c>
      <c r="C8" s="5">
        <v>9660</v>
      </c>
      <c r="D8" s="6" t="s">
        <v>63</v>
      </c>
      <c r="E8" s="6"/>
      <c r="F8" s="11" t="s">
        <v>64</v>
      </c>
      <c r="G8" s="3">
        <v>122530</v>
      </c>
      <c r="H8" s="3"/>
      <c r="I8" s="3">
        <v>520</v>
      </c>
      <c r="J8" s="12">
        <v>0</v>
      </c>
      <c r="K8" s="12">
        <v>16706</v>
      </c>
      <c r="L8" s="12"/>
      <c r="M8" s="12"/>
      <c r="N8" s="12">
        <v>31168</v>
      </c>
      <c r="O8" s="12">
        <v>5525</v>
      </c>
      <c r="P8" s="12"/>
      <c r="Q8" s="12">
        <v>2490</v>
      </c>
      <c r="R8" s="30">
        <f t="shared" si="0"/>
        <v>178939</v>
      </c>
      <c r="S8" s="12">
        <v>63773</v>
      </c>
      <c r="T8" s="12">
        <v>26004</v>
      </c>
      <c r="U8" s="12">
        <v>18730</v>
      </c>
      <c r="V8" s="12">
        <v>9716</v>
      </c>
      <c r="W8" s="12">
        <v>26728</v>
      </c>
      <c r="X8" s="12">
        <v>20969</v>
      </c>
      <c r="Y8" s="12">
        <v>10835</v>
      </c>
      <c r="Z8" s="12"/>
      <c r="AA8" s="12">
        <v>1209</v>
      </c>
      <c r="AB8" s="13">
        <f t="shared" si="1"/>
        <v>177964</v>
      </c>
      <c r="AC8" s="14">
        <f t="shared" si="5"/>
        <v>975</v>
      </c>
      <c r="AD8" s="12">
        <v>941018</v>
      </c>
      <c r="AE8" s="12">
        <v>5991</v>
      </c>
      <c r="AF8" s="12">
        <v>1560018</v>
      </c>
      <c r="AG8" s="12">
        <v>89</v>
      </c>
      <c r="AH8" s="30">
        <f t="shared" si="2"/>
        <v>2507116</v>
      </c>
      <c r="AI8" s="12">
        <v>172022</v>
      </c>
      <c r="AJ8" s="30">
        <f t="shared" si="3"/>
        <v>2335094</v>
      </c>
    </row>
    <row r="9" spans="1:36" ht="17.850000000000001" customHeight="1">
      <c r="A9" s="5">
        <f t="shared" si="4"/>
        <v>6</v>
      </c>
      <c r="B9" s="5" t="s">
        <v>43</v>
      </c>
      <c r="C9" s="5">
        <v>9638</v>
      </c>
      <c r="D9" s="6" t="s">
        <v>65</v>
      </c>
      <c r="E9" s="6"/>
      <c r="F9" s="11" t="s">
        <v>64</v>
      </c>
      <c r="G9" s="3">
        <v>55917</v>
      </c>
      <c r="H9" s="3">
        <v>41884</v>
      </c>
      <c r="I9" s="3"/>
      <c r="J9" s="12"/>
      <c r="K9" s="12">
        <v>1304</v>
      </c>
      <c r="L9" s="12">
        <v>500</v>
      </c>
      <c r="M9" s="12"/>
      <c r="N9" s="12"/>
      <c r="O9" s="12">
        <v>4781</v>
      </c>
      <c r="P9" s="12">
        <v>300</v>
      </c>
      <c r="Q9" s="12">
        <v>19689</v>
      </c>
      <c r="R9" s="30">
        <f t="shared" si="0"/>
        <v>124375</v>
      </c>
      <c r="S9" s="12">
        <v>34473</v>
      </c>
      <c r="T9" s="12"/>
      <c r="U9" s="12"/>
      <c r="V9" s="12">
        <v>30501</v>
      </c>
      <c r="W9" s="12">
        <v>23377</v>
      </c>
      <c r="X9" s="12">
        <v>26808</v>
      </c>
      <c r="Y9" s="12">
        <v>533</v>
      </c>
      <c r="Z9" s="12">
        <v>169</v>
      </c>
      <c r="AA9" s="12">
        <v>6651</v>
      </c>
      <c r="AB9" s="13">
        <f t="shared" si="1"/>
        <v>122512</v>
      </c>
      <c r="AC9" s="14">
        <f t="shared" si="5"/>
        <v>1863</v>
      </c>
      <c r="AD9" s="12">
        <v>1771561</v>
      </c>
      <c r="AE9" s="12">
        <v>487837</v>
      </c>
      <c r="AF9" s="12">
        <v>138804</v>
      </c>
      <c r="AG9" s="12">
        <v>1685</v>
      </c>
      <c r="AH9" s="30">
        <f t="shared" si="2"/>
        <v>2399887</v>
      </c>
      <c r="AI9" s="12">
        <v>30772</v>
      </c>
      <c r="AJ9" s="30">
        <f t="shared" si="3"/>
        <v>2369115</v>
      </c>
    </row>
    <row r="10" spans="1:36" ht="17.850000000000001" customHeight="1">
      <c r="A10" s="5">
        <f t="shared" si="4"/>
        <v>7</v>
      </c>
      <c r="B10" s="5" t="s">
        <v>43</v>
      </c>
      <c r="C10" s="5">
        <v>9639</v>
      </c>
      <c r="D10" s="6" t="s">
        <v>66</v>
      </c>
      <c r="E10" s="6"/>
      <c r="F10" s="11" t="s">
        <v>59</v>
      </c>
      <c r="G10" s="3">
        <v>89399</v>
      </c>
      <c r="H10" s="3"/>
      <c r="I10" s="3"/>
      <c r="J10" s="12">
        <v>0</v>
      </c>
      <c r="K10" s="12">
        <v>17609</v>
      </c>
      <c r="L10" s="12"/>
      <c r="M10" s="12"/>
      <c r="N10" s="12">
        <v>36682</v>
      </c>
      <c r="O10" s="12">
        <v>605</v>
      </c>
      <c r="P10" s="12"/>
      <c r="Q10" s="12">
        <v>2621</v>
      </c>
      <c r="R10" s="30">
        <f t="shared" si="0"/>
        <v>146916</v>
      </c>
      <c r="S10" s="12">
        <v>4603</v>
      </c>
      <c r="T10" s="12">
        <v>0</v>
      </c>
      <c r="U10" s="12"/>
      <c r="V10" s="12">
        <v>31491</v>
      </c>
      <c r="W10" s="12">
        <v>71762</v>
      </c>
      <c r="X10" s="12">
        <v>18570</v>
      </c>
      <c r="Y10" s="12"/>
      <c r="Z10" s="12">
        <v>5475</v>
      </c>
      <c r="AA10" s="12"/>
      <c r="AB10" s="13">
        <f t="shared" si="1"/>
        <v>131901</v>
      </c>
      <c r="AC10" s="14">
        <f t="shared" si="5"/>
        <v>15015</v>
      </c>
      <c r="AD10" s="12">
        <v>2229236</v>
      </c>
      <c r="AE10" s="12">
        <v>29396</v>
      </c>
      <c r="AF10" s="12">
        <v>163928</v>
      </c>
      <c r="AG10" s="12">
        <v>3864</v>
      </c>
      <c r="AH10" s="30">
        <f t="shared" si="2"/>
        <v>2426424</v>
      </c>
      <c r="AI10" s="12">
        <v>23245</v>
      </c>
      <c r="AJ10" s="30">
        <f t="shared" si="3"/>
        <v>2403179</v>
      </c>
    </row>
    <row r="11" spans="1:36" ht="17.850000000000001" customHeight="1">
      <c r="A11" s="5">
        <f t="shared" si="4"/>
        <v>8</v>
      </c>
      <c r="B11" s="5" t="s">
        <v>43</v>
      </c>
      <c r="C11" s="5">
        <v>9663</v>
      </c>
      <c r="D11" s="6" t="s">
        <v>67</v>
      </c>
      <c r="E11" s="6"/>
      <c r="F11" s="11" t="s">
        <v>59</v>
      </c>
      <c r="G11" s="3">
        <v>79862</v>
      </c>
      <c r="H11" s="3">
        <v>16291</v>
      </c>
      <c r="I11" s="3">
        <v>22500</v>
      </c>
      <c r="J11" s="12"/>
      <c r="K11" s="12">
        <v>1995</v>
      </c>
      <c r="L11" s="12">
        <v>1500</v>
      </c>
      <c r="M11" s="12"/>
      <c r="N11" s="12">
        <v>47546</v>
      </c>
      <c r="O11" s="12">
        <v>8581</v>
      </c>
      <c r="P11" s="12">
        <v>12452</v>
      </c>
      <c r="Q11" s="12">
        <v>27306</v>
      </c>
      <c r="R11" s="30">
        <f t="shared" si="0"/>
        <v>218033</v>
      </c>
      <c r="S11" s="12">
        <v>70985</v>
      </c>
      <c r="T11" s="12">
        <v>20176</v>
      </c>
      <c r="U11" s="12"/>
      <c r="V11" s="12">
        <v>54888</v>
      </c>
      <c r="W11" s="12">
        <v>49877</v>
      </c>
      <c r="X11" s="12">
        <v>27739</v>
      </c>
      <c r="Y11" s="12">
        <v>0</v>
      </c>
      <c r="Z11" s="12">
        <v>0</v>
      </c>
      <c r="AA11" s="12"/>
      <c r="AB11" s="13">
        <f t="shared" si="1"/>
        <v>223665</v>
      </c>
      <c r="AC11" s="14">
        <f t="shared" si="5"/>
        <v>-5632</v>
      </c>
      <c r="AD11" s="12">
        <v>1790000</v>
      </c>
      <c r="AE11" s="12">
        <v>12758</v>
      </c>
      <c r="AF11" s="12">
        <v>377826</v>
      </c>
      <c r="AG11" s="12">
        <v>3802</v>
      </c>
      <c r="AH11" s="30">
        <f t="shared" si="2"/>
        <v>2184386</v>
      </c>
      <c r="AI11" s="12">
        <v>34947</v>
      </c>
      <c r="AJ11" s="30">
        <f t="shared" si="3"/>
        <v>2149439</v>
      </c>
    </row>
    <row r="12" spans="1:36" ht="17.850000000000001" customHeight="1">
      <c r="A12" s="5">
        <f t="shared" si="4"/>
        <v>9</v>
      </c>
      <c r="B12" s="5" t="s">
        <v>43</v>
      </c>
      <c r="C12" s="5">
        <v>9665</v>
      </c>
      <c r="D12" s="6" t="s">
        <v>68</v>
      </c>
      <c r="E12" s="6"/>
      <c r="F12" s="11" t="s">
        <v>59</v>
      </c>
      <c r="G12" s="3">
        <v>67253</v>
      </c>
      <c r="H12" s="3"/>
      <c r="I12" s="3">
        <v>0</v>
      </c>
      <c r="J12" s="12">
        <v>10541</v>
      </c>
      <c r="K12" s="12"/>
      <c r="L12" s="12">
        <v>12207</v>
      </c>
      <c r="M12" s="12"/>
      <c r="N12" s="12">
        <v>123500</v>
      </c>
      <c r="O12" s="12">
        <v>14452</v>
      </c>
      <c r="P12" s="12">
        <v>1450</v>
      </c>
      <c r="Q12" s="12"/>
      <c r="R12" s="30">
        <f t="shared" si="0"/>
        <v>229403</v>
      </c>
      <c r="S12" s="12">
        <v>76400</v>
      </c>
      <c r="T12" s="12">
        <v>23145</v>
      </c>
      <c r="U12" s="12">
        <v>5916</v>
      </c>
      <c r="V12" s="12">
        <v>38623</v>
      </c>
      <c r="W12" s="12">
        <v>106747</v>
      </c>
      <c r="X12" s="12">
        <v>50030</v>
      </c>
      <c r="Y12" s="12"/>
      <c r="Z12" s="12">
        <v>0</v>
      </c>
      <c r="AA12" s="12"/>
      <c r="AB12" s="13">
        <f t="shared" si="1"/>
        <v>300861</v>
      </c>
      <c r="AC12" s="14">
        <f t="shared" si="5"/>
        <v>-71458</v>
      </c>
      <c r="AD12" s="12">
        <v>8337303</v>
      </c>
      <c r="AE12" s="12">
        <v>734031</v>
      </c>
      <c r="AF12" s="12">
        <v>998241</v>
      </c>
      <c r="AG12" s="12">
        <v>40629</v>
      </c>
      <c r="AH12" s="30">
        <f t="shared" si="2"/>
        <v>10110204</v>
      </c>
      <c r="AI12" s="12">
        <v>3859346</v>
      </c>
      <c r="AJ12" s="30">
        <f t="shared" si="3"/>
        <v>6250858</v>
      </c>
    </row>
    <row r="13" spans="1:36" ht="17.850000000000001" customHeight="1">
      <c r="A13" s="5">
        <f t="shared" si="4"/>
        <v>10</v>
      </c>
      <c r="B13" s="5" t="s">
        <v>43</v>
      </c>
      <c r="C13" s="5">
        <v>9752</v>
      </c>
      <c r="D13" s="6" t="s">
        <v>69</v>
      </c>
      <c r="E13" s="6"/>
      <c r="F13" s="11" t="s">
        <v>64</v>
      </c>
      <c r="G13" s="3">
        <v>423788</v>
      </c>
      <c r="H13" s="3">
        <v>0</v>
      </c>
      <c r="I13" s="3">
        <v>0</v>
      </c>
      <c r="J13" s="12">
        <v>0</v>
      </c>
      <c r="K13" s="12">
        <v>0</v>
      </c>
      <c r="L13" s="12">
        <v>0</v>
      </c>
      <c r="M13" s="12"/>
      <c r="N13" s="12">
        <v>141490</v>
      </c>
      <c r="O13" s="12">
        <v>18638</v>
      </c>
      <c r="P13" s="12"/>
      <c r="Q13" s="12"/>
      <c r="R13" s="30">
        <f t="shared" si="0"/>
        <v>583916</v>
      </c>
      <c r="S13" s="12">
        <v>150636</v>
      </c>
      <c r="T13" s="12"/>
      <c r="U13" s="12"/>
      <c r="V13" s="12"/>
      <c r="W13" s="12">
        <v>93639</v>
      </c>
      <c r="X13" s="12">
        <v>146789</v>
      </c>
      <c r="Y13" s="12">
        <v>120726</v>
      </c>
      <c r="Z13" s="12"/>
      <c r="AA13" s="12">
        <v>0</v>
      </c>
      <c r="AB13" s="13">
        <f t="shared" si="1"/>
        <v>511790</v>
      </c>
      <c r="AC13" s="14">
        <f t="shared" si="5"/>
        <v>72126</v>
      </c>
      <c r="AD13" s="12"/>
      <c r="AE13" s="12">
        <v>3007062</v>
      </c>
      <c r="AF13" s="12">
        <v>599769</v>
      </c>
      <c r="AG13" s="12"/>
      <c r="AH13" s="30">
        <f t="shared" si="2"/>
        <v>3606831</v>
      </c>
      <c r="AI13" s="12">
        <v>1095332</v>
      </c>
      <c r="AJ13" s="30">
        <f t="shared" si="3"/>
        <v>2511499</v>
      </c>
    </row>
    <row r="14" spans="1:36" ht="17.850000000000001" customHeight="1">
      <c r="A14" s="5">
        <f t="shared" si="4"/>
        <v>11</v>
      </c>
      <c r="B14" s="5" t="s">
        <v>43</v>
      </c>
      <c r="C14" s="5">
        <v>9668</v>
      </c>
      <c r="D14" s="6" t="s">
        <v>70</v>
      </c>
      <c r="E14" s="6" t="s">
        <v>71</v>
      </c>
      <c r="F14" s="11" t="s">
        <v>64</v>
      </c>
      <c r="G14" s="3">
        <v>19716</v>
      </c>
      <c r="H14" s="3">
        <v>0</v>
      </c>
      <c r="I14" s="3">
        <v>4654</v>
      </c>
      <c r="J14" s="12">
        <v>0</v>
      </c>
      <c r="K14" s="12">
        <v>1430</v>
      </c>
      <c r="L14" s="12">
        <v>0</v>
      </c>
      <c r="M14" s="12"/>
      <c r="N14" s="12">
        <v>23842</v>
      </c>
      <c r="O14" s="12">
        <v>10245</v>
      </c>
      <c r="P14" s="12">
        <v>0</v>
      </c>
      <c r="Q14" s="12"/>
      <c r="R14" s="30">
        <f t="shared" si="0"/>
        <v>59887</v>
      </c>
      <c r="S14" s="12"/>
      <c r="T14" s="12">
        <v>0</v>
      </c>
      <c r="U14" s="12">
        <v>38004</v>
      </c>
      <c r="V14" s="12">
        <v>9934</v>
      </c>
      <c r="W14" s="12">
        <v>21985</v>
      </c>
      <c r="X14" s="12">
        <v>8670</v>
      </c>
      <c r="Y14" s="12">
        <v>30</v>
      </c>
      <c r="Z14" s="12">
        <v>0</v>
      </c>
      <c r="AA14" s="12"/>
      <c r="AB14" s="13">
        <f t="shared" si="1"/>
        <v>78623</v>
      </c>
      <c r="AC14" s="14">
        <f t="shared" si="5"/>
        <v>-18736</v>
      </c>
      <c r="AD14" s="12">
        <v>1279340</v>
      </c>
      <c r="AE14" s="12"/>
      <c r="AF14" s="12">
        <v>354138</v>
      </c>
      <c r="AG14" s="12">
        <v>6670</v>
      </c>
      <c r="AH14" s="30">
        <f t="shared" si="2"/>
        <v>1640148</v>
      </c>
      <c r="AI14" s="12">
        <v>2110</v>
      </c>
      <c r="AJ14" s="30">
        <f t="shared" si="3"/>
        <v>1638038</v>
      </c>
    </row>
    <row r="15" spans="1:36" ht="17.850000000000001" customHeight="1">
      <c r="A15" s="5">
        <f t="shared" si="4"/>
        <v>12</v>
      </c>
      <c r="B15" s="5" t="s">
        <v>43</v>
      </c>
      <c r="C15" s="5">
        <v>9667</v>
      </c>
      <c r="D15" s="6" t="s">
        <v>72</v>
      </c>
      <c r="E15" s="6"/>
      <c r="F15" s="11" t="s">
        <v>64</v>
      </c>
      <c r="G15" s="3">
        <v>224228</v>
      </c>
      <c r="H15" s="3"/>
      <c r="I15" s="3"/>
      <c r="J15" s="12">
        <v>627537</v>
      </c>
      <c r="K15" s="12"/>
      <c r="L15" s="12">
        <v>26711</v>
      </c>
      <c r="M15" s="12"/>
      <c r="N15" s="12">
        <v>7591</v>
      </c>
      <c r="O15" s="12">
        <v>27395</v>
      </c>
      <c r="P15" s="12"/>
      <c r="Q15" s="12"/>
      <c r="R15" s="30">
        <f t="shared" si="0"/>
        <v>913462</v>
      </c>
      <c r="S15" s="12">
        <v>110842</v>
      </c>
      <c r="T15" s="12">
        <v>26000</v>
      </c>
      <c r="U15" s="12">
        <v>27247</v>
      </c>
      <c r="V15" s="12">
        <v>31200</v>
      </c>
      <c r="W15" s="12">
        <v>64892</v>
      </c>
      <c r="X15" s="12">
        <v>55674</v>
      </c>
      <c r="Y15" s="12">
        <v>11900</v>
      </c>
      <c r="Z15" s="12">
        <v>0</v>
      </c>
      <c r="AA15" s="12"/>
      <c r="AB15" s="13">
        <f t="shared" si="1"/>
        <v>327755</v>
      </c>
      <c r="AC15" s="14">
        <f t="shared" si="5"/>
        <v>585707</v>
      </c>
      <c r="AD15" s="12">
        <v>11977356</v>
      </c>
      <c r="AE15" s="12"/>
      <c r="AF15" s="12"/>
      <c r="AG15" s="12"/>
      <c r="AH15" s="30">
        <f t="shared" si="2"/>
        <v>11977356</v>
      </c>
      <c r="AI15" s="12">
        <v>979669</v>
      </c>
      <c r="AJ15" s="30">
        <f t="shared" si="3"/>
        <v>10997687</v>
      </c>
    </row>
    <row r="16" spans="1:36" ht="17.850000000000001" customHeight="1">
      <c r="A16" s="5">
        <f t="shared" si="4"/>
        <v>13</v>
      </c>
      <c r="B16" s="5" t="s">
        <v>43</v>
      </c>
      <c r="C16" s="5">
        <v>16476</v>
      </c>
      <c r="D16" s="6" t="s">
        <v>73</v>
      </c>
      <c r="E16" s="6"/>
      <c r="F16" s="11" t="s">
        <v>59</v>
      </c>
      <c r="G16" s="3">
        <v>186311</v>
      </c>
      <c r="H16" s="3"/>
      <c r="I16" s="3">
        <v>18508</v>
      </c>
      <c r="J16" s="12"/>
      <c r="K16" s="12">
        <v>6000</v>
      </c>
      <c r="L16" s="12">
        <v>750</v>
      </c>
      <c r="M16" s="12"/>
      <c r="N16" s="12">
        <v>389</v>
      </c>
      <c r="O16" s="12">
        <v>970</v>
      </c>
      <c r="P16" s="12">
        <v>1200</v>
      </c>
      <c r="Q16" s="12"/>
      <c r="R16" s="30">
        <f t="shared" si="0"/>
        <v>214128</v>
      </c>
      <c r="S16" s="12">
        <v>58371</v>
      </c>
      <c r="T16" s="12"/>
      <c r="U16" s="12">
        <v>4463</v>
      </c>
      <c r="V16" s="12">
        <v>42065</v>
      </c>
      <c r="W16" s="12">
        <v>24152</v>
      </c>
      <c r="X16" s="12">
        <v>25003</v>
      </c>
      <c r="Y16" s="12">
        <v>23342</v>
      </c>
      <c r="Z16" s="12">
        <v>6827</v>
      </c>
      <c r="AA16" s="12"/>
      <c r="AB16" s="13">
        <f t="shared" si="1"/>
        <v>184223</v>
      </c>
      <c r="AC16" s="14">
        <f t="shared" si="5"/>
        <v>29905</v>
      </c>
      <c r="AD16" s="12">
        <v>1704000</v>
      </c>
      <c r="AE16" s="12">
        <v>131404</v>
      </c>
      <c r="AF16" s="12">
        <v>162448</v>
      </c>
      <c r="AG16" s="12">
        <v>0</v>
      </c>
      <c r="AH16" s="30">
        <f t="shared" si="2"/>
        <v>1997852</v>
      </c>
      <c r="AI16" s="12"/>
      <c r="AJ16" s="30">
        <f t="shared" si="3"/>
        <v>1997852</v>
      </c>
    </row>
    <row r="17" spans="1:36" ht="17.850000000000001" customHeight="1">
      <c r="A17" s="5">
        <f t="shared" si="4"/>
        <v>14</v>
      </c>
      <c r="B17" s="5" t="s">
        <v>43</v>
      </c>
      <c r="C17" s="5">
        <v>19769</v>
      </c>
      <c r="D17" s="6" t="s">
        <v>74</v>
      </c>
      <c r="E17" s="6"/>
      <c r="F17" s="11" t="s">
        <v>59</v>
      </c>
      <c r="G17" s="3">
        <v>65715</v>
      </c>
      <c r="H17" s="3">
        <v>0</v>
      </c>
      <c r="I17" s="3"/>
      <c r="J17" s="12">
        <v>0</v>
      </c>
      <c r="K17" s="12"/>
      <c r="L17" s="12">
        <v>500</v>
      </c>
      <c r="M17" s="12"/>
      <c r="N17" s="12">
        <v>9928</v>
      </c>
      <c r="O17" s="12">
        <v>15614</v>
      </c>
      <c r="P17" s="12"/>
      <c r="Q17" s="12">
        <v>754</v>
      </c>
      <c r="R17" s="30">
        <f t="shared" si="0"/>
        <v>92511</v>
      </c>
      <c r="S17" s="12">
        <v>69328</v>
      </c>
      <c r="T17" s="12">
        <v>20857</v>
      </c>
      <c r="U17" s="12">
        <v>4672</v>
      </c>
      <c r="V17" s="12">
        <v>8852</v>
      </c>
      <c r="W17" s="12">
        <v>27053</v>
      </c>
      <c r="X17" s="12">
        <v>11118</v>
      </c>
      <c r="Y17" s="12">
        <v>605</v>
      </c>
      <c r="Z17" s="12">
        <v>0</v>
      </c>
      <c r="AA17" s="12">
        <v>586</v>
      </c>
      <c r="AB17" s="13">
        <f t="shared" si="1"/>
        <v>143071</v>
      </c>
      <c r="AC17" s="14">
        <f t="shared" si="5"/>
        <v>-50560</v>
      </c>
      <c r="AD17" s="12">
        <v>1064047</v>
      </c>
      <c r="AE17" s="12">
        <v>1376</v>
      </c>
      <c r="AF17" s="12">
        <v>793046</v>
      </c>
      <c r="AG17" s="12">
        <v>13491</v>
      </c>
      <c r="AH17" s="30">
        <f t="shared" si="2"/>
        <v>1871960</v>
      </c>
      <c r="AI17" s="12">
        <v>1599</v>
      </c>
      <c r="AJ17" s="30">
        <f t="shared" si="3"/>
        <v>1870361</v>
      </c>
    </row>
    <row r="18" spans="1:36" ht="17.850000000000001" customHeight="1">
      <c r="A18" s="5">
        <f t="shared" si="4"/>
        <v>15</v>
      </c>
      <c r="B18" s="5" t="s">
        <v>43</v>
      </c>
      <c r="C18" s="5">
        <v>9672</v>
      </c>
      <c r="D18" s="6" t="s">
        <v>75</v>
      </c>
      <c r="E18" s="6"/>
      <c r="F18" s="11" t="s">
        <v>59</v>
      </c>
      <c r="G18" s="3">
        <v>81583</v>
      </c>
      <c r="H18" s="3"/>
      <c r="I18" s="3">
        <v>350</v>
      </c>
      <c r="J18" s="12"/>
      <c r="K18" s="12">
        <v>6556</v>
      </c>
      <c r="L18" s="12"/>
      <c r="M18" s="12"/>
      <c r="N18" s="12">
        <v>24910</v>
      </c>
      <c r="O18" s="12">
        <v>1065</v>
      </c>
      <c r="P18" s="12">
        <v>11769</v>
      </c>
      <c r="Q18" s="12">
        <v>1851</v>
      </c>
      <c r="R18" s="30">
        <f t="shared" si="0"/>
        <v>128084</v>
      </c>
      <c r="S18" s="12">
        <v>59615</v>
      </c>
      <c r="T18" s="12">
        <v>24590</v>
      </c>
      <c r="U18" s="12">
        <v>7314</v>
      </c>
      <c r="V18" s="12">
        <v>10435</v>
      </c>
      <c r="W18" s="12">
        <v>32367</v>
      </c>
      <c r="X18" s="12">
        <v>5125</v>
      </c>
      <c r="Y18" s="12">
        <v>3788</v>
      </c>
      <c r="Z18" s="12">
        <v>600</v>
      </c>
      <c r="AA18" s="12"/>
      <c r="AB18" s="13">
        <f t="shared" si="1"/>
        <v>143834</v>
      </c>
      <c r="AC18" s="14">
        <f t="shared" si="5"/>
        <v>-15750</v>
      </c>
      <c r="AD18" s="12">
        <v>815000</v>
      </c>
      <c r="AE18" s="12">
        <v>67974</v>
      </c>
      <c r="AF18" s="12">
        <v>42003</v>
      </c>
      <c r="AG18" s="12">
        <v>120</v>
      </c>
      <c r="AH18" s="30">
        <f t="shared" si="2"/>
        <v>925097</v>
      </c>
      <c r="AI18" s="12">
        <v>203</v>
      </c>
      <c r="AJ18" s="30">
        <f t="shared" si="3"/>
        <v>924894</v>
      </c>
    </row>
    <row r="19" spans="1:36" ht="17.850000000000001" customHeight="1">
      <c r="A19" s="5">
        <f t="shared" si="4"/>
        <v>16</v>
      </c>
      <c r="B19" s="5" t="s">
        <v>43</v>
      </c>
      <c r="C19" s="5">
        <v>9673</v>
      </c>
      <c r="D19" s="6" t="s">
        <v>76</v>
      </c>
      <c r="E19" s="6"/>
      <c r="F19" s="11" t="s">
        <v>64</v>
      </c>
      <c r="G19" s="3">
        <v>1320268</v>
      </c>
      <c r="H19" s="3">
        <v>0</v>
      </c>
      <c r="I19" s="3">
        <v>325168</v>
      </c>
      <c r="J19" s="12">
        <v>1249849</v>
      </c>
      <c r="K19" s="12">
        <v>239478</v>
      </c>
      <c r="L19" s="12">
        <v>0</v>
      </c>
      <c r="M19" s="12"/>
      <c r="N19" s="12">
        <v>80694</v>
      </c>
      <c r="O19" s="12">
        <v>17833</v>
      </c>
      <c r="P19" s="12">
        <v>25935</v>
      </c>
      <c r="Q19" s="12"/>
      <c r="R19" s="30">
        <f t="shared" si="0"/>
        <v>3259225</v>
      </c>
      <c r="S19" s="12">
        <v>137695</v>
      </c>
      <c r="T19" s="12">
        <v>84150</v>
      </c>
      <c r="U19" s="12">
        <v>6034</v>
      </c>
      <c r="V19" s="12">
        <v>686228</v>
      </c>
      <c r="W19" s="12">
        <v>43666</v>
      </c>
      <c r="X19" s="12">
        <v>81491</v>
      </c>
      <c r="Y19" s="12">
        <v>462213</v>
      </c>
      <c r="Z19" s="12">
        <v>39301</v>
      </c>
      <c r="AA19" s="12">
        <v>191707</v>
      </c>
      <c r="AB19" s="13">
        <f t="shared" si="1"/>
        <v>1732485</v>
      </c>
      <c r="AC19" s="14">
        <f t="shared" si="5"/>
        <v>1526740</v>
      </c>
      <c r="AD19" s="12">
        <v>2835671</v>
      </c>
      <c r="AE19" s="12">
        <v>65696</v>
      </c>
      <c r="AF19" s="12">
        <v>2584140</v>
      </c>
      <c r="AG19" s="12">
        <v>221949</v>
      </c>
      <c r="AH19" s="30">
        <f t="shared" si="2"/>
        <v>5707456</v>
      </c>
      <c r="AI19" s="12">
        <v>417750</v>
      </c>
      <c r="AJ19" s="30">
        <f t="shared" si="3"/>
        <v>5289706</v>
      </c>
    </row>
    <row r="20" spans="1:36" ht="17.850000000000001" customHeight="1">
      <c r="A20" s="5">
        <f t="shared" si="4"/>
        <v>17</v>
      </c>
      <c r="B20" s="5" t="s">
        <v>43</v>
      </c>
      <c r="C20" s="5">
        <v>9640</v>
      </c>
      <c r="D20" s="6" t="s">
        <v>77</v>
      </c>
      <c r="E20" s="6"/>
      <c r="F20" s="11" t="s">
        <v>64</v>
      </c>
      <c r="G20" s="3">
        <v>18407</v>
      </c>
      <c r="H20" s="3"/>
      <c r="I20" s="3"/>
      <c r="J20" s="12"/>
      <c r="K20" s="12">
        <v>400</v>
      </c>
      <c r="L20" s="12">
        <v>0</v>
      </c>
      <c r="M20" s="12"/>
      <c r="N20" s="12">
        <v>59146</v>
      </c>
      <c r="O20" s="12">
        <v>115892</v>
      </c>
      <c r="P20" s="12"/>
      <c r="Q20" s="12"/>
      <c r="R20" s="30">
        <f t="shared" si="0"/>
        <v>193845</v>
      </c>
      <c r="S20" s="12">
        <v>36409</v>
      </c>
      <c r="T20" s="12"/>
      <c r="U20" s="12"/>
      <c r="V20" s="12">
        <v>33809</v>
      </c>
      <c r="W20" s="12">
        <v>52798</v>
      </c>
      <c r="X20" s="12">
        <v>41366</v>
      </c>
      <c r="Y20" s="12">
        <v>2970</v>
      </c>
      <c r="Z20" s="12"/>
      <c r="AA20" s="12">
        <v>33151</v>
      </c>
      <c r="AB20" s="13">
        <f t="shared" si="1"/>
        <v>200503</v>
      </c>
      <c r="AC20" s="14">
        <f t="shared" si="5"/>
        <v>-6658</v>
      </c>
      <c r="AD20" s="12">
        <v>4282000</v>
      </c>
      <c r="AE20" s="12">
        <v>412000</v>
      </c>
      <c r="AF20" s="12">
        <v>3327735</v>
      </c>
      <c r="AG20" s="12">
        <v>0</v>
      </c>
      <c r="AH20" s="30">
        <f t="shared" si="2"/>
        <v>8021735</v>
      </c>
      <c r="AI20" s="12"/>
      <c r="AJ20" s="30">
        <f t="shared" si="3"/>
        <v>8021735</v>
      </c>
    </row>
    <row r="21" spans="1:36" ht="17.850000000000001" customHeight="1">
      <c r="A21" s="5">
        <f t="shared" si="4"/>
        <v>18</v>
      </c>
      <c r="B21" s="5" t="s">
        <v>43</v>
      </c>
      <c r="C21" s="5">
        <v>18938</v>
      </c>
      <c r="D21" s="6" t="s">
        <v>78</v>
      </c>
      <c r="E21" s="6"/>
      <c r="F21" s="11" t="s">
        <v>64</v>
      </c>
      <c r="G21" s="3">
        <v>69000</v>
      </c>
      <c r="H21" s="3"/>
      <c r="I21" s="3"/>
      <c r="J21" s="12"/>
      <c r="K21" s="12"/>
      <c r="L21" s="12"/>
      <c r="M21" s="12"/>
      <c r="N21" s="12"/>
      <c r="O21" s="12"/>
      <c r="P21" s="12">
        <v>4510</v>
      </c>
      <c r="Q21" s="12">
        <v>56</v>
      </c>
      <c r="R21" s="30">
        <f t="shared" si="0"/>
        <v>73566</v>
      </c>
      <c r="S21" s="12">
        <v>41257</v>
      </c>
      <c r="T21" s="12">
        <v>19615</v>
      </c>
      <c r="U21" s="12">
        <v>5986</v>
      </c>
      <c r="V21" s="12">
        <v>2826</v>
      </c>
      <c r="W21" s="12"/>
      <c r="X21" s="12">
        <v>4412</v>
      </c>
      <c r="Y21" s="12">
        <v>1161</v>
      </c>
      <c r="Z21" s="12"/>
      <c r="AA21" s="12">
        <v>9000</v>
      </c>
      <c r="AB21" s="13">
        <f t="shared" si="1"/>
        <v>84257</v>
      </c>
      <c r="AC21" s="14">
        <f t="shared" si="5"/>
        <v>-10691</v>
      </c>
      <c r="AD21" s="12"/>
      <c r="AE21" s="12"/>
      <c r="AF21" s="12">
        <v>54866</v>
      </c>
      <c r="AG21" s="12"/>
      <c r="AH21" s="30">
        <f t="shared" si="2"/>
        <v>54866</v>
      </c>
      <c r="AI21" s="12"/>
      <c r="AJ21" s="30">
        <f t="shared" si="3"/>
        <v>54866</v>
      </c>
    </row>
    <row r="22" spans="1:36" ht="17.850000000000001" customHeight="1">
      <c r="A22" s="5">
        <f t="shared" si="4"/>
        <v>19</v>
      </c>
      <c r="B22" s="5" t="s">
        <v>43</v>
      </c>
      <c r="C22" s="5">
        <v>9964</v>
      </c>
      <c r="D22" s="6" t="s">
        <v>79</v>
      </c>
      <c r="E22" s="6"/>
      <c r="F22" s="11" t="s">
        <v>64</v>
      </c>
      <c r="G22" s="3">
        <v>41725</v>
      </c>
      <c r="H22" s="3"/>
      <c r="I22" s="3"/>
      <c r="J22" s="12"/>
      <c r="K22" s="12"/>
      <c r="L22" s="12">
        <v>473644</v>
      </c>
      <c r="M22" s="12"/>
      <c r="N22" s="12">
        <v>17281</v>
      </c>
      <c r="O22" s="12">
        <v>7578</v>
      </c>
      <c r="P22" s="12"/>
      <c r="Q22" s="12">
        <v>1830</v>
      </c>
      <c r="R22" s="30">
        <f t="shared" si="0"/>
        <v>542058</v>
      </c>
      <c r="S22" s="12">
        <v>22000</v>
      </c>
      <c r="T22" s="12">
        <v>0</v>
      </c>
      <c r="U22" s="12">
        <v>1565</v>
      </c>
      <c r="V22" s="12"/>
      <c r="W22" s="12">
        <v>20343</v>
      </c>
      <c r="X22" s="12">
        <v>5163</v>
      </c>
      <c r="Y22" s="12">
        <v>2050</v>
      </c>
      <c r="Z22" s="12"/>
      <c r="AA22" s="12">
        <v>0</v>
      </c>
      <c r="AB22" s="13">
        <f t="shared" si="1"/>
        <v>51121</v>
      </c>
      <c r="AC22" s="14">
        <f t="shared" si="5"/>
        <v>490937</v>
      </c>
      <c r="AD22" s="12">
        <v>1129394</v>
      </c>
      <c r="AE22" s="12">
        <v>63313</v>
      </c>
      <c r="AF22" s="12">
        <v>701800</v>
      </c>
      <c r="AG22" s="12">
        <v>0</v>
      </c>
      <c r="AH22" s="30">
        <f t="shared" si="2"/>
        <v>1894507</v>
      </c>
      <c r="AI22" s="12"/>
      <c r="AJ22" s="30">
        <f t="shared" si="3"/>
        <v>1894507</v>
      </c>
    </row>
    <row r="23" spans="1:36" ht="17.850000000000001" customHeight="1">
      <c r="A23" s="5">
        <f t="shared" si="4"/>
        <v>20</v>
      </c>
      <c r="B23" s="5" t="s">
        <v>43</v>
      </c>
      <c r="C23" s="5">
        <v>9677</v>
      </c>
      <c r="D23" s="6" t="s">
        <v>80</v>
      </c>
      <c r="E23" s="6" t="s">
        <v>81</v>
      </c>
      <c r="F23" s="11" t="s">
        <v>59</v>
      </c>
      <c r="G23" s="3">
        <v>11770</v>
      </c>
      <c r="H23" s="3">
        <v>808</v>
      </c>
      <c r="I23" s="3">
        <v>2176</v>
      </c>
      <c r="J23" s="3">
        <v>16013</v>
      </c>
      <c r="K23" s="3"/>
      <c r="L23" s="3">
        <v>685</v>
      </c>
      <c r="M23" s="3"/>
      <c r="N23" s="12">
        <v>10</v>
      </c>
      <c r="O23" s="12">
        <v>14255</v>
      </c>
      <c r="P23" s="12">
        <v>10625</v>
      </c>
      <c r="Q23" s="12">
        <v>0</v>
      </c>
      <c r="R23" s="30">
        <f t="shared" si="0"/>
        <v>56342</v>
      </c>
      <c r="S23" s="12">
        <v>70490</v>
      </c>
      <c r="T23" s="12">
        <v>15600</v>
      </c>
      <c r="U23" s="12">
        <v>480</v>
      </c>
      <c r="V23" s="12">
        <v>0</v>
      </c>
      <c r="W23" s="12">
        <v>11173</v>
      </c>
      <c r="X23" s="12">
        <v>12584</v>
      </c>
      <c r="Y23" s="12">
        <v>2984</v>
      </c>
      <c r="Z23" s="12">
        <v>0</v>
      </c>
      <c r="AA23" s="12"/>
      <c r="AB23" s="13">
        <f t="shared" si="1"/>
        <v>113311</v>
      </c>
      <c r="AC23" s="14">
        <f t="shared" si="5"/>
        <v>-56969</v>
      </c>
      <c r="AD23" s="12">
        <v>675000</v>
      </c>
      <c r="AE23" s="12">
        <v>1186</v>
      </c>
      <c r="AF23" s="12">
        <v>1943531</v>
      </c>
      <c r="AG23" s="12">
        <v>0</v>
      </c>
      <c r="AH23" s="30">
        <f t="shared" si="2"/>
        <v>2619717</v>
      </c>
      <c r="AI23" s="12">
        <v>33723</v>
      </c>
      <c r="AJ23" s="30">
        <f t="shared" si="3"/>
        <v>2585994</v>
      </c>
    </row>
    <row r="24" spans="1:36" ht="17.850000000000001" customHeight="1">
      <c r="A24" s="5">
        <f t="shared" si="4"/>
        <v>21</v>
      </c>
      <c r="B24" s="5" t="s">
        <v>43</v>
      </c>
      <c r="C24" s="5">
        <v>19096</v>
      </c>
      <c r="D24" s="7" t="s">
        <v>82</v>
      </c>
      <c r="E24" s="7"/>
      <c r="F24" s="11" t="s">
        <v>59</v>
      </c>
      <c r="G24" s="3">
        <v>91658</v>
      </c>
      <c r="H24" s="3">
        <v>0</v>
      </c>
      <c r="I24" s="3">
        <v>19127</v>
      </c>
      <c r="J24" s="3">
        <v>4172</v>
      </c>
      <c r="K24" s="3">
        <v>43500</v>
      </c>
      <c r="L24" s="3"/>
      <c r="M24" s="3"/>
      <c r="N24" s="3">
        <v>7741</v>
      </c>
      <c r="O24" s="3">
        <v>34319</v>
      </c>
      <c r="P24" s="3">
        <v>7596</v>
      </c>
      <c r="Q24" s="3"/>
      <c r="R24" s="30">
        <f t="shared" si="0"/>
        <v>208113</v>
      </c>
      <c r="S24" s="3">
        <v>136310</v>
      </c>
      <c r="T24" s="3">
        <v>41340</v>
      </c>
      <c r="U24" s="3">
        <v>643</v>
      </c>
      <c r="V24" s="3">
        <v>29705</v>
      </c>
      <c r="W24" s="3">
        <v>9387</v>
      </c>
      <c r="X24" s="3">
        <v>15060</v>
      </c>
      <c r="Y24" s="3">
        <v>19994</v>
      </c>
      <c r="Z24" s="3">
        <v>2346</v>
      </c>
      <c r="AA24" s="3"/>
      <c r="AB24" s="13">
        <f t="shared" si="1"/>
        <v>254785</v>
      </c>
      <c r="AC24" s="14">
        <f t="shared" si="5"/>
        <v>-46672</v>
      </c>
      <c r="AD24" s="3">
        <v>2324618</v>
      </c>
      <c r="AE24" s="3">
        <v>22934</v>
      </c>
      <c r="AF24" s="3">
        <v>2118391</v>
      </c>
      <c r="AG24" s="3">
        <v>10331</v>
      </c>
      <c r="AH24" s="30">
        <f t="shared" si="2"/>
        <v>4476274</v>
      </c>
      <c r="AI24" s="3">
        <v>32393</v>
      </c>
      <c r="AJ24" s="30">
        <f t="shared" si="3"/>
        <v>4443881</v>
      </c>
    </row>
    <row r="25" spans="1:36" ht="17.850000000000001" customHeight="1">
      <c r="A25" s="5">
        <f t="shared" si="4"/>
        <v>22</v>
      </c>
      <c r="B25" s="5" t="s">
        <v>43</v>
      </c>
      <c r="C25" s="5">
        <v>9686</v>
      </c>
      <c r="D25" s="6" t="s">
        <v>83</v>
      </c>
      <c r="E25" s="6"/>
      <c r="F25" s="11" t="s">
        <v>59</v>
      </c>
      <c r="G25" s="3">
        <v>112521</v>
      </c>
      <c r="H25" s="3">
        <v>18569</v>
      </c>
      <c r="I25" s="3">
        <v>1555</v>
      </c>
      <c r="J25" s="12">
        <v>0</v>
      </c>
      <c r="K25" s="12">
        <v>407176</v>
      </c>
      <c r="L25" s="12"/>
      <c r="M25" s="12"/>
      <c r="N25" s="12">
        <v>10162</v>
      </c>
      <c r="O25" s="12">
        <v>45601</v>
      </c>
      <c r="P25" s="12">
        <v>905</v>
      </c>
      <c r="Q25" s="12"/>
      <c r="R25" s="30">
        <f t="shared" si="0"/>
        <v>596489</v>
      </c>
      <c r="S25" s="12">
        <v>85967</v>
      </c>
      <c r="T25" s="12"/>
      <c r="U25" s="12"/>
      <c r="V25" s="12">
        <v>24080</v>
      </c>
      <c r="W25" s="12">
        <v>16564</v>
      </c>
      <c r="X25" s="12">
        <v>18739</v>
      </c>
      <c r="Y25" s="12">
        <v>9531</v>
      </c>
      <c r="Z25" s="12">
        <v>8773</v>
      </c>
      <c r="AA25" s="12">
        <v>599</v>
      </c>
      <c r="AB25" s="13">
        <f t="shared" si="1"/>
        <v>164253</v>
      </c>
      <c r="AC25" s="14">
        <f t="shared" si="5"/>
        <v>432236</v>
      </c>
      <c r="AD25" s="12">
        <v>1110000</v>
      </c>
      <c r="AE25" s="12"/>
      <c r="AF25" s="12"/>
      <c r="AG25" s="12"/>
      <c r="AH25" s="30">
        <f t="shared" si="2"/>
        <v>1110000</v>
      </c>
      <c r="AI25" s="12">
        <v>3086</v>
      </c>
      <c r="AJ25" s="30">
        <f t="shared" si="3"/>
        <v>1106914</v>
      </c>
    </row>
    <row r="26" spans="1:36" ht="17.850000000000001" customHeight="1">
      <c r="A26" s="5">
        <f t="shared" si="4"/>
        <v>23</v>
      </c>
      <c r="B26" s="5" t="s">
        <v>43</v>
      </c>
      <c r="C26" s="5">
        <v>9687</v>
      </c>
      <c r="D26" s="6" t="s">
        <v>84</v>
      </c>
      <c r="E26" s="6"/>
      <c r="F26" s="11" t="s">
        <v>64</v>
      </c>
      <c r="G26" s="3">
        <v>50563</v>
      </c>
      <c r="H26" s="3">
        <v>0</v>
      </c>
      <c r="I26" s="3">
        <v>0</v>
      </c>
      <c r="J26" s="12"/>
      <c r="K26" s="12">
        <v>0</v>
      </c>
      <c r="L26" s="12">
        <v>8046</v>
      </c>
      <c r="M26" s="12"/>
      <c r="N26" s="12">
        <v>55429</v>
      </c>
      <c r="O26" s="12">
        <v>27680</v>
      </c>
      <c r="P26" s="12">
        <v>600</v>
      </c>
      <c r="Q26" s="12"/>
      <c r="R26" s="30">
        <f t="shared" si="0"/>
        <v>142318</v>
      </c>
      <c r="S26" s="12">
        <v>83689</v>
      </c>
      <c r="T26" s="12">
        <v>0</v>
      </c>
      <c r="U26" s="12">
        <v>0</v>
      </c>
      <c r="V26" s="12">
        <v>15630</v>
      </c>
      <c r="W26" s="12">
        <v>31589</v>
      </c>
      <c r="X26" s="12">
        <v>8793</v>
      </c>
      <c r="Y26" s="12">
        <v>1985</v>
      </c>
      <c r="Z26" s="12">
        <v>0</v>
      </c>
      <c r="AA26" s="12">
        <v>10516</v>
      </c>
      <c r="AB26" s="13">
        <f t="shared" si="1"/>
        <v>152202</v>
      </c>
      <c r="AC26" s="14">
        <f t="shared" si="5"/>
        <v>-9884</v>
      </c>
      <c r="AD26" s="12">
        <v>0</v>
      </c>
      <c r="AE26" s="12">
        <v>0</v>
      </c>
      <c r="AF26" s="12">
        <v>840231</v>
      </c>
      <c r="AG26" s="12">
        <v>5327</v>
      </c>
      <c r="AH26" s="30">
        <f t="shared" si="2"/>
        <v>845558</v>
      </c>
      <c r="AI26" s="12">
        <v>9471</v>
      </c>
      <c r="AJ26" s="30">
        <f t="shared" si="3"/>
        <v>836087</v>
      </c>
    </row>
    <row r="27" spans="1:36" ht="17.850000000000001" customHeight="1">
      <c r="A27" s="5">
        <f t="shared" si="4"/>
        <v>24</v>
      </c>
      <c r="B27" s="5" t="s">
        <v>43</v>
      </c>
      <c r="C27" s="5">
        <v>9662</v>
      </c>
      <c r="D27" s="6" t="s">
        <v>85</v>
      </c>
      <c r="E27" s="6"/>
      <c r="F27" s="11" t="s">
        <v>64</v>
      </c>
      <c r="G27" s="3">
        <v>24895</v>
      </c>
      <c r="H27" s="3"/>
      <c r="I27" s="3">
        <v>2471</v>
      </c>
      <c r="J27" s="12">
        <v>0</v>
      </c>
      <c r="K27" s="12">
        <v>240</v>
      </c>
      <c r="L27" s="12">
        <v>0</v>
      </c>
      <c r="M27" s="12"/>
      <c r="N27" s="12">
        <v>1803</v>
      </c>
      <c r="O27" s="12">
        <v>34606</v>
      </c>
      <c r="P27" s="12"/>
      <c r="Q27" s="12">
        <v>548</v>
      </c>
      <c r="R27" s="30">
        <f>SUM(G27:Q27)</f>
        <v>64563</v>
      </c>
      <c r="S27" s="12">
        <v>31454</v>
      </c>
      <c r="T27" s="12">
        <v>0</v>
      </c>
      <c r="U27" s="12"/>
      <c r="V27" s="12">
        <v>388</v>
      </c>
      <c r="W27" s="12">
        <v>5969</v>
      </c>
      <c r="X27" s="12">
        <v>687</v>
      </c>
      <c r="Y27" s="12">
        <v>5010</v>
      </c>
      <c r="Z27" s="12">
        <v>1445</v>
      </c>
      <c r="AA27" s="12">
        <v>975</v>
      </c>
      <c r="AB27" s="13">
        <f>SUM(S27:AA27)</f>
        <v>45928</v>
      </c>
      <c r="AC27" s="14">
        <f t="shared" si="5"/>
        <v>18635</v>
      </c>
      <c r="AD27" s="12">
        <v>475119</v>
      </c>
      <c r="AE27" s="12">
        <v>58719</v>
      </c>
      <c r="AF27" s="12">
        <v>963073</v>
      </c>
      <c r="AG27" s="12">
        <v>15849</v>
      </c>
      <c r="AH27" s="30">
        <f>SUM(AD27:AG27)</f>
        <v>1512760</v>
      </c>
      <c r="AI27" s="12">
        <v>33763</v>
      </c>
      <c r="AJ27" s="30">
        <f>+AH27-AI27</f>
        <v>1478997</v>
      </c>
    </row>
    <row r="28" spans="1:36" ht="17.850000000000001" customHeight="1">
      <c r="A28" s="5">
        <f t="shared" si="4"/>
        <v>25</v>
      </c>
      <c r="B28" s="5" t="s">
        <v>43</v>
      </c>
      <c r="C28" s="5">
        <v>9692</v>
      </c>
      <c r="D28" s="6" t="s">
        <v>86</v>
      </c>
      <c r="E28" s="6"/>
      <c r="F28" s="11" t="s">
        <v>59</v>
      </c>
      <c r="G28" s="3">
        <v>83952</v>
      </c>
      <c r="H28" s="3">
        <v>9609</v>
      </c>
      <c r="I28" s="3">
        <v>16807</v>
      </c>
      <c r="J28" s="12"/>
      <c r="K28" s="12"/>
      <c r="L28" s="12">
        <v>971</v>
      </c>
      <c r="M28" s="12"/>
      <c r="N28" s="12">
        <v>30576</v>
      </c>
      <c r="O28" s="12">
        <v>572</v>
      </c>
      <c r="P28" s="12"/>
      <c r="Q28" s="12">
        <v>4000</v>
      </c>
      <c r="R28" s="30">
        <f t="shared" si="0"/>
        <v>146487</v>
      </c>
      <c r="S28" s="12">
        <v>31201</v>
      </c>
      <c r="T28" s="12">
        <v>7662</v>
      </c>
      <c r="U28" s="12">
        <v>6566</v>
      </c>
      <c r="V28" s="12">
        <v>9028</v>
      </c>
      <c r="W28" s="12">
        <v>25209</v>
      </c>
      <c r="X28" s="12">
        <v>23357</v>
      </c>
      <c r="Y28" s="12">
        <v>16317</v>
      </c>
      <c r="Z28" s="12"/>
      <c r="AA28" s="12">
        <v>0</v>
      </c>
      <c r="AB28" s="13">
        <f t="shared" si="1"/>
        <v>119340</v>
      </c>
      <c r="AC28" s="14">
        <f t="shared" si="5"/>
        <v>27147</v>
      </c>
      <c r="AD28" s="12">
        <v>2030000</v>
      </c>
      <c r="AE28" s="12">
        <v>52274</v>
      </c>
      <c r="AF28" s="12">
        <v>155209</v>
      </c>
      <c r="AG28" s="12">
        <v>1565</v>
      </c>
      <c r="AH28" s="30">
        <f t="shared" si="2"/>
        <v>2239048</v>
      </c>
      <c r="AI28" s="12">
        <v>4958</v>
      </c>
      <c r="AJ28" s="30">
        <f t="shared" si="3"/>
        <v>2234090</v>
      </c>
    </row>
    <row r="29" spans="1:36" ht="17.850000000000001" customHeight="1">
      <c r="A29" s="5">
        <f t="shared" si="4"/>
        <v>26</v>
      </c>
      <c r="B29" s="5" t="s">
        <v>43</v>
      </c>
      <c r="C29" s="5">
        <v>9648</v>
      </c>
      <c r="D29" s="6" t="s">
        <v>87</v>
      </c>
      <c r="E29" s="6"/>
      <c r="F29" s="11" t="s">
        <v>64</v>
      </c>
      <c r="G29" s="3">
        <v>27912</v>
      </c>
      <c r="H29" s="3">
        <v>0</v>
      </c>
      <c r="I29" s="3"/>
      <c r="J29" s="12">
        <v>0</v>
      </c>
      <c r="K29" s="12">
        <v>0</v>
      </c>
      <c r="L29" s="12">
        <v>0</v>
      </c>
      <c r="M29" s="12"/>
      <c r="N29" s="12">
        <v>420</v>
      </c>
      <c r="O29" s="12">
        <v>2595</v>
      </c>
      <c r="P29" s="12">
        <v>561</v>
      </c>
      <c r="Q29" s="12">
        <v>1745</v>
      </c>
      <c r="R29" s="30">
        <f t="shared" si="0"/>
        <v>33233</v>
      </c>
      <c r="S29" s="12">
        <v>37828</v>
      </c>
      <c r="T29" s="12">
        <v>3530</v>
      </c>
      <c r="U29" s="12">
        <v>3015</v>
      </c>
      <c r="V29" s="12"/>
      <c r="W29" s="12">
        <v>13443</v>
      </c>
      <c r="X29" s="12">
        <v>4582</v>
      </c>
      <c r="Y29" s="12"/>
      <c r="Z29" s="12">
        <v>955</v>
      </c>
      <c r="AA29" s="12">
        <v>300</v>
      </c>
      <c r="AB29" s="13">
        <f t="shared" si="1"/>
        <v>63653</v>
      </c>
      <c r="AC29" s="14">
        <f t="shared" si="5"/>
        <v>-30420</v>
      </c>
      <c r="AD29" s="12">
        <v>1007547</v>
      </c>
      <c r="AE29" s="12">
        <v>28337</v>
      </c>
      <c r="AF29" s="12">
        <v>66592</v>
      </c>
      <c r="AG29" s="12">
        <v>0</v>
      </c>
      <c r="AH29" s="30">
        <f t="shared" si="2"/>
        <v>1102476</v>
      </c>
      <c r="AI29" s="12"/>
      <c r="AJ29" s="30">
        <f t="shared" si="3"/>
        <v>1102476</v>
      </c>
    </row>
    <row r="30" spans="1:36" ht="17.850000000000001" customHeight="1">
      <c r="A30" s="5">
        <f t="shared" si="4"/>
        <v>27</v>
      </c>
      <c r="B30" s="5" t="s">
        <v>43</v>
      </c>
      <c r="C30" s="5">
        <v>9743</v>
      </c>
      <c r="D30" s="6" t="s">
        <v>88</v>
      </c>
      <c r="E30" s="6"/>
      <c r="F30" s="11" t="s">
        <v>59</v>
      </c>
      <c r="G30" s="3">
        <v>54658</v>
      </c>
      <c r="H30" s="3"/>
      <c r="I30" s="3">
        <v>141</v>
      </c>
      <c r="J30" s="12"/>
      <c r="K30" s="12"/>
      <c r="L30" s="12"/>
      <c r="M30" s="12"/>
      <c r="N30" s="12">
        <v>3193</v>
      </c>
      <c r="O30" s="12">
        <v>5488</v>
      </c>
      <c r="P30" s="12">
        <v>5439</v>
      </c>
      <c r="Q30" s="12"/>
      <c r="R30" s="30">
        <f t="shared" si="0"/>
        <v>68919</v>
      </c>
      <c r="S30" s="12">
        <v>50174</v>
      </c>
      <c r="T30" s="12">
        <v>8774</v>
      </c>
      <c r="U30" s="12">
        <v>7538</v>
      </c>
      <c r="V30" s="12">
        <v>3339</v>
      </c>
      <c r="W30" s="12">
        <v>20465</v>
      </c>
      <c r="X30" s="12">
        <v>8520</v>
      </c>
      <c r="Y30" s="12"/>
      <c r="Z30" s="12">
        <v>141</v>
      </c>
      <c r="AA30" s="12">
        <v>587</v>
      </c>
      <c r="AB30" s="13">
        <f t="shared" si="1"/>
        <v>99538</v>
      </c>
      <c r="AC30" s="14">
        <f t="shared" si="5"/>
        <v>-30619</v>
      </c>
      <c r="AD30" s="12">
        <v>1209655</v>
      </c>
      <c r="AE30" s="12">
        <v>98938</v>
      </c>
      <c r="AF30" s="12">
        <v>245339</v>
      </c>
      <c r="AG30" s="12"/>
      <c r="AH30" s="30">
        <f t="shared" si="2"/>
        <v>1553932</v>
      </c>
      <c r="AI30" s="12">
        <v>1074</v>
      </c>
      <c r="AJ30" s="30">
        <f t="shared" si="3"/>
        <v>1552858</v>
      </c>
    </row>
    <row r="31" spans="1:36" ht="17.850000000000001" customHeight="1">
      <c r="A31" s="5">
        <f t="shared" si="4"/>
        <v>28</v>
      </c>
      <c r="B31" s="5" t="s">
        <v>43</v>
      </c>
      <c r="C31" s="5">
        <v>19095</v>
      </c>
      <c r="D31" s="6" t="s">
        <v>89</v>
      </c>
      <c r="E31" s="6"/>
      <c r="F31" s="11" t="s">
        <v>64</v>
      </c>
      <c r="G31" s="3">
        <v>62808</v>
      </c>
      <c r="H31" s="3">
        <v>7799</v>
      </c>
      <c r="I31" s="3"/>
      <c r="J31" s="3">
        <v>0</v>
      </c>
      <c r="K31" s="3">
        <v>30330</v>
      </c>
      <c r="L31" s="3"/>
      <c r="M31" s="3"/>
      <c r="N31" s="3">
        <v>18864</v>
      </c>
      <c r="O31" s="3">
        <v>24456</v>
      </c>
      <c r="P31" s="3"/>
      <c r="Q31" s="3"/>
      <c r="R31" s="30">
        <f t="shared" si="0"/>
        <v>144257</v>
      </c>
      <c r="S31" s="12">
        <v>70994</v>
      </c>
      <c r="T31" s="12"/>
      <c r="U31" s="12">
        <v>13415</v>
      </c>
      <c r="V31" s="12">
        <v>2695</v>
      </c>
      <c r="W31" s="12">
        <v>18101</v>
      </c>
      <c r="X31" s="12">
        <v>19918</v>
      </c>
      <c r="Y31" s="12"/>
      <c r="Z31" s="12"/>
      <c r="AA31" s="12">
        <v>500</v>
      </c>
      <c r="AB31" s="13">
        <f t="shared" si="1"/>
        <v>125623</v>
      </c>
      <c r="AC31" s="14">
        <f t="shared" si="5"/>
        <v>18634</v>
      </c>
      <c r="AD31" s="12">
        <v>2536000</v>
      </c>
      <c r="AE31" s="12"/>
      <c r="AF31" s="12">
        <v>328852</v>
      </c>
      <c r="AG31" s="12">
        <v>1003</v>
      </c>
      <c r="AH31" s="30">
        <f t="shared" si="2"/>
        <v>2865855</v>
      </c>
      <c r="AI31" s="12"/>
      <c r="AJ31" s="30">
        <f t="shared" si="3"/>
        <v>2865855</v>
      </c>
    </row>
    <row r="32" spans="1:36" ht="17.850000000000001" customHeight="1">
      <c r="A32" s="5">
        <f t="shared" si="4"/>
        <v>29</v>
      </c>
      <c r="B32" s="5" t="s">
        <v>43</v>
      </c>
      <c r="C32" s="5">
        <v>18929</v>
      </c>
      <c r="D32" s="6" t="s">
        <v>90</v>
      </c>
      <c r="E32" s="6"/>
      <c r="F32" s="11" t="s">
        <v>59</v>
      </c>
      <c r="G32" s="3">
        <v>150140</v>
      </c>
      <c r="H32" s="3"/>
      <c r="I32" s="3">
        <v>4040</v>
      </c>
      <c r="J32" s="12"/>
      <c r="K32" s="12"/>
      <c r="L32" s="12">
        <v>7248</v>
      </c>
      <c r="M32" s="12"/>
      <c r="N32" s="12">
        <v>50003</v>
      </c>
      <c r="O32" s="12">
        <v>6149</v>
      </c>
      <c r="P32" s="12">
        <v>45853</v>
      </c>
      <c r="Q32" s="12"/>
      <c r="R32" s="30">
        <f t="shared" si="0"/>
        <v>263433</v>
      </c>
      <c r="S32" s="12">
        <v>94714</v>
      </c>
      <c r="T32" s="12">
        <v>28392</v>
      </c>
      <c r="U32" s="12">
        <v>26368</v>
      </c>
      <c r="V32" s="12">
        <v>47797</v>
      </c>
      <c r="W32" s="12">
        <v>92972</v>
      </c>
      <c r="X32" s="12">
        <v>52593</v>
      </c>
      <c r="Y32" s="12">
        <v>8132</v>
      </c>
      <c r="Z32" s="12">
        <v>5000</v>
      </c>
      <c r="AA32" s="12"/>
      <c r="AB32" s="13">
        <f t="shared" si="1"/>
        <v>355968</v>
      </c>
      <c r="AC32" s="14">
        <f t="shared" si="5"/>
        <v>-92535</v>
      </c>
      <c r="AD32" s="12">
        <v>6172400</v>
      </c>
      <c r="AE32" s="12">
        <v>182382</v>
      </c>
      <c r="AF32" s="12">
        <v>400513</v>
      </c>
      <c r="AG32" s="12">
        <v>12234</v>
      </c>
      <c r="AH32" s="30">
        <f t="shared" si="2"/>
        <v>6767529</v>
      </c>
      <c r="AI32" s="12">
        <v>30035</v>
      </c>
      <c r="AJ32" s="30">
        <f t="shared" si="3"/>
        <v>6737494</v>
      </c>
    </row>
    <row r="33" spans="1:36" ht="17.850000000000001" customHeight="1">
      <c r="A33" s="5">
        <f t="shared" si="4"/>
        <v>30</v>
      </c>
      <c r="B33" s="5" t="s">
        <v>43</v>
      </c>
      <c r="C33" s="5">
        <v>16724</v>
      </c>
      <c r="D33" s="6" t="s">
        <v>91</v>
      </c>
      <c r="E33" s="6"/>
      <c r="F33" s="11" t="s">
        <v>64</v>
      </c>
      <c r="G33" s="3">
        <v>155648</v>
      </c>
      <c r="H33" s="3">
        <v>1814</v>
      </c>
      <c r="I33" s="3">
        <v>2545</v>
      </c>
      <c r="J33" s="12"/>
      <c r="K33" s="12">
        <v>27655</v>
      </c>
      <c r="L33" s="12">
        <v>1811</v>
      </c>
      <c r="M33" s="12"/>
      <c r="N33" s="12">
        <v>14147</v>
      </c>
      <c r="O33" s="12">
        <v>73773</v>
      </c>
      <c r="P33" s="12">
        <v>20312</v>
      </c>
      <c r="Q33" s="12">
        <v>4011</v>
      </c>
      <c r="R33" s="30">
        <f t="shared" si="0"/>
        <v>301716</v>
      </c>
      <c r="S33" s="12">
        <v>168756</v>
      </c>
      <c r="T33" s="12"/>
      <c r="U33" s="12"/>
      <c r="V33" s="12">
        <v>40820</v>
      </c>
      <c r="W33" s="12">
        <v>85917</v>
      </c>
      <c r="X33" s="12">
        <v>39378</v>
      </c>
      <c r="Y33" s="12">
        <v>17744</v>
      </c>
      <c r="Z33" s="12">
        <v>1560</v>
      </c>
      <c r="AA33" s="12"/>
      <c r="AB33" s="13">
        <f t="shared" si="1"/>
        <v>354175</v>
      </c>
      <c r="AC33" s="14">
        <f t="shared" si="5"/>
        <v>-52459</v>
      </c>
      <c r="AD33" s="12">
        <v>2547371</v>
      </c>
      <c r="AE33" s="12">
        <v>46153</v>
      </c>
      <c r="AF33" s="12">
        <v>2886526</v>
      </c>
      <c r="AG33" s="12">
        <v>3514</v>
      </c>
      <c r="AH33" s="30">
        <f t="shared" si="2"/>
        <v>5483564</v>
      </c>
      <c r="AI33" s="12">
        <v>20717</v>
      </c>
      <c r="AJ33" s="30">
        <f t="shared" si="3"/>
        <v>5462847</v>
      </c>
    </row>
    <row r="34" spans="1:36" ht="17.850000000000001" customHeight="1">
      <c r="A34" s="5">
        <f t="shared" si="4"/>
        <v>31</v>
      </c>
      <c r="B34" s="5" t="s">
        <v>43</v>
      </c>
      <c r="C34" s="5">
        <v>9696</v>
      </c>
      <c r="D34" s="6" t="s">
        <v>92</v>
      </c>
      <c r="E34" s="6"/>
      <c r="F34" s="11" t="s">
        <v>59</v>
      </c>
      <c r="G34" s="3">
        <v>14296</v>
      </c>
      <c r="H34" s="3"/>
      <c r="I34" s="3"/>
      <c r="J34" s="12">
        <v>0</v>
      </c>
      <c r="K34" s="12">
        <v>0</v>
      </c>
      <c r="L34" s="12">
        <v>0</v>
      </c>
      <c r="M34" s="12"/>
      <c r="N34" s="12">
        <v>1000</v>
      </c>
      <c r="O34" s="12">
        <v>5207</v>
      </c>
      <c r="P34" s="12"/>
      <c r="Q34" s="12"/>
      <c r="R34" s="30">
        <f t="shared" si="0"/>
        <v>20503</v>
      </c>
      <c r="S34" s="12">
        <v>14400</v>
      </c>
      <c r="T34" s="12">
        <v>0</v>
      </c>
      <c r="U34" s="12"/>
      <c r="V34" s="12">
        <v>0</v>
      </c>
      <c r="W34" s="12">
        <v>4681</v>
      </c>
      <c r="X34" s="12">
        <v>1754</v>
      </c>
      <c r="Y34" s="12">
        <v>1120</v>
      </c>
      <c r="Z34" s="12"/>
      <c r="AA34" s="12">
        <v>800</v>
      </c>
      <c r="AB34" s="13">
        <f t="shared" si="1"/>
        <v>22755</v>
      </c>
      <c r="AC34" s="14">
        <f t="shared" si="5"/>
        <v>-2252</v>
      </c>
      <c r="AD34" s="12">
        <v>225000</v>
      </c>
      <c r="AE34" s="12">
        <v>6000</v>
      </c>
      <c r="AF34" s="12">
        <v>320178</v>
      </c>
      <c r="AG34" s="12">
        <v>0</v>
      </c>
      <c r="AH34" s="30">
        <f t="shared" si="2"/>
        <v>551178</v>
      </c>
      <c r="AI34" s="12">
        <v>0</v>
      </c>
      <c r="AJ34" s="30">
        <f t="shared" si="3"/>
        <v>551178</v>
      </c>
    </row>
    <row r="35" spans="1:36" ht="17.850000000000001" customHeight="1">
      <c r="A35" s="5">
        <f t="shared" si="4"/>
        <v>32</v>
      </c>
      <c r="B35" s="5" t="s">
        <v>43</v>
      </c>
      <c r="C35" s="5">
        <v>9750</v>
      </c>
      <c r="D35" s="6" t="s">
        <v>93</v>
      </c>
      <c r="E35" s="6"/>
      <c r="F35" s="11" t="s">
        <v>64</v>
      </c>
      <c r="G35" s="3">
        <v>70431</v>
      </c>
      <c r="H35" s="3">
        <v>0</v>
      </c>
      <c r="I35" s="3">
        <v>2090</v>
      </c>
      <c r="J35" s="12">
        <v>0</v>
      </c>
      <c r="K35" s="12">
        <v>1250</v>
      </c>
      <c r="L35" s="12">
        <v>10000</v>
      </c>
      <c r="M35" s="12"/>
      <c r="N35" s="12">
        <v>2203</v>
      </c>
      <c r="O35" s="12">
        <v>14628</v>
      </c>
      <c r="P35" s="12">
        <v>3410</v>
      </c>
      <c r="Q35" s="12">
        <v>1908</v>
      </c>
      <c r="R35" s="30">
        <f t="shared" si="0"/>
        <v>105920</v>
      </c>
      <c r="S35" s="12">
        <v>62991</v>
      </c>
      <c r="T35" s="12">
        <v>15080</v>
      </c>
      <c r="U35" s="12">
        <v>3272</v>
      </c>
      <c r="V35" s="12"/>
      <c r="W35" s="12">
        <v>17934</v>
      </c>
      <c r="X35" s="12">
        <v>14179</v>
      </c>
      <c r="Y35" s="12">
        <v>774</v>
      </c>
      <c r="Z35" s="12">
        <v>3435</v>
      </c>
      <c r="AA35" s="12">
        <v>3349</v>
      </c>
      <c r="AB35" s="13">
        <f t="shared" si="1"/>
        <v>121014</v>
      </c>
      <c r="AC35" s="14">
        <f t="shared" si="5"/>
        <v>-15094</v>
      </c>
      <c r="AD35" s="12">
        <v>725000</v>
      </c>
      <c r="AE35" s="12">
        <v>0</v>
      </c>
      <c r="AF35" s="12">
        <v>415517</v>
      </c>
      <c r="AG35" s="12">
        <v>1546</v>
      </c>
      <c r="AH35" s="30">
        <f t="shared" si="2"/>
        <v>1142063</v>
      </c>
      <c r="AI35" s="12">
        <v>3588</v>
      </c>
      <c r="AJ35" s="30">
        <f t="shared" si="3"/>
        <v>1138475</v>
      </c>
    </row>
    <row r="36" spans="1:36" s="40" customFormat="1" ht="15.6">
      <c r="A36" s="36"/>
      <c r="B36" s="36"/>
      <c r="C36" s="37"/>
      <c r="D36" s="38" t="s">
        <v>94</v>
      </c>
      <c r="E36" s="38"/>
      <c r="F36" s="36"/>
      <c r="G36" s="39">
        <f t="shared" ref="G36:AJ36" si="6">SUBTOTAL(109,G4:G35)</f>
        <v>3982280</v>
      </c>
      <c r="H36" s="39">
        <f t="shared" si="6"/>
        <v>97129</v>
      </c>
      <c r="I36" s="39">
        <f t="shared" si="6"/>
        <v>423214</v>
      </c>
      <c r="J36" s="39">
        <f t="shared" si="6"/>
        <v>1908112</v>
      </c>
      <c r="K36" s="39">
        <f t="shared" si="6"/>
        <v>811682</v>
      </c>
      <c r="L36" s="39">
        <f t="shared" si="6"/>
        <v>544573</v>
      </c>
      <c r="M36" s="39">
        <f t="shared" si="6"/>
        <v>0</v>
      </c>
      <c r="N36" s="39">
        <f t="shared" si="6"/>
        <v>927723</v>
      </c>
      <c r="O36" s="39">
        <f t="shared" si="6"/>
        <v>566921</v>
      </c>
      <c r="P36" s="39">
        <f t="shared" si="6"/>
        <v>182345</v>
      </c>
      <c r="Q36" s="39">
        <f t="shared" si="6"/>
        <v>68809</v>
      </c>
      <c r="R36" s="44">
        <f t="shared" si="6"/>
        <v>9512788</v>
      </c>
      <c r="S36" s="39">
        <f t="shared" si="6"/>
        <v>2050115</v>
      </c>
      <c r="T36" s="39">
        <f t="shared" si="6"/>
        <v>385790</v>
      </c>
      <c r="U36" s="39">
        <f t="shared" si="6"/>
        <v>193453</v>
      </c>
      <c r="V36" s="39">
        <f t="shared" si="6"/>
        <v>1227436</v>
      </c>
      <c r="W36" s="39">
        <f t="shared" si="6"/>
        <v>1105802</v>
      </c>
      <c r="X36" s="39">
        <f t="shared" si="6"/>
        <v>803900</v>
      </c>
      <c r="Y36" s="39">
        <f t="shared" si="6"/>
        <v>733702</v>
      </c>
      <c r="Z36" s="39">
        <f t="shared" si="6"/>
        <v>81382</v>
      </c>
      <c r="AA36" s="39">
        <f t="shared" si="6"/>
        <v>262375</v>
      </c>
      <c r="AB36" s="39">
        <f t="shared" si="6"/>
        <v>6843955</v>
      </c>
      <c r="AC36" s="39">
        <f t="shared" si="6"/>
        <v>2668833</v>
      </c>
      <c r="AD36" s="39">
        <f t="shared" si="6"/>
        <v>70152636</v>
      </c>
      <c r="AE36" s="39">
        <f t="shared" si="6"/>
        <v>6226505</v>
      </c>
      <c r="AF36" s="39">
        <f t="shared" si="6"/>
        <v>24251871</v>
      </c>
      <c r="AG36" s="39">
        <f t="shared" si="6"/>
        <v>347215</v>
      </c>
      <c r="AH36" s="44">
        <f t="shared" si="6"/>
        <v>100978227</v>
      </c>
      <c r="AI36" s="39">
        <f t="shared" si="6"/>
        <v>6808789</v>
      </c>
      <c r="AJ36" s="44">
        <f t="shared" si="6"/>
        <v>94169438</v>
      </c>
    </row>
    <row r="37" spans="1:36" s="40" customFormat="1" ht="15.6">
      <c r="A37" s="41"/>
      <c r="B37" s="41"/>
      <c r="C37" s="42"/>
      <c r="D37" s="38" t="s">
        <v>95</v>
      </c>
      <c r="E37" s="43"/>
      <c r="F37" s="41"/>
      <c r="G37" s="39">
        <v>3976212</v>
      </c>
      <c r="H37" s="39">
        <v>79201</v>
      </c>
      <c r="I37" s="39">
        <v>415198</v>
      </c>
      <c r="J37" s="39">
        <v>1908578</v>
      </c>
      <c r="K37" s="39">
        <v>1232243</v>
      </c>
      <c r="L37" s="39">
        <v>839499</v>
      </c>
      <c r="M37" s="39">
        <v>0</v>
      </c>
      <c r="N37" s="39">
        <v>895884</v>
      </c>
      <c r="O37" s="39">
        <v>873960</v>
      </c>
      <c r="P37" s="39">
        <v>173605</v>
      </c>
      <c r="Q37" s="39">
        <v>96659</v>
      </c>
      <c r="R37" s="44">
        <v>10491039</v>
      </c>
      <c r="S37" s="46">
        <v>2062830</v>
      </c>
      <c r="T37" s="39">
        <v>378603</v>
      </c>
      <c r="U37" s="39">
        <v>240628</v>
      </c>
      <c r="V37" s="39">
        <v>1239541</v>
      </c>
      <c r="W37" s="39">
        <v>1096269</v>
      </c>
      <c r="X37" s="39">
        <v>845139</v>
      </c>
      <c r="Y37" s="39">
        <v>749485</v>
      </c>
      <c r="Z37" s="39">
        <v>70656</v>
      </c>
      <c r="AA37" s="39">
        <v>544905</v>
      </c>
      <c r="AB37" s="39">
        <v>7228056</v>
      </c>
      <c r="AC37" s="39">
        <v>3262983</v>
      </c>
      <c r="AD37" s="39">
        <v>69282116</v>
      </c>
      <c r="AE37" s="39">
        <v>7980353</v>
      </c>
      <c r="AF37" s="39">
        <v>33128952</v>
      </c>
      <c r="AG37" s="39">
        <v>507627</v>
      </c>
      <c r="AH37" s="44">
        <v>110899048</v>
      </c>
      <c r="AI37" s="39">
        <v>5677559</v>
      </c>
      <c r="AJ37" s="44">
        <v>105221489</v>
      </c>
    </row>
    <row r="38" spans="1:36" s="40" customFormat="1" ht="15.6">
      <c r="A38" s="41"/>
      <c r="B38" s="41"/>
      <c r="C38" s="42"/>
      <c r="D38" s="38" t="s">
        <v>52</v>
      </c>
      <c r="E38" s="43"/>
      <c r="F38" s="41"/>
      <c r="G38" s="47">
        <f t="shared" ref="G38:L38" si="7">G36/G37</f>
        <v>1.0015260755714233</v>
      </c>
      <c r="H38" s="47">
        <f t="shared" si="7"/>
        <v>1.2263607782730015</v>
      </c>
      <c r="I38" s="47">
        <f t="shared" si="7"/>
        <v>1.0193064513798236</v>
      </c>
      <c r="J38" s="47">
        <f t="shared" si="7"/>
        <v>0.99975583916402688</v>
      </c>
      <c r="K38" s="47">
        <f t="shared" si="7"/>
        <v>0.65870286948272383</v>
      </c>
      <c r="L38" s="47">
        <f t="shared" si="7"/>
        <v>0.64868808658497512</v>
      </c>
      <c r="M38" s="47"/>
      <c r="N38" s="47">
        <f t="shared" ref="N38:AJ38" si="8">N36/N37</f>
        <v>1.0355391992713343</v>
      </c>
      <c r="O38" s="47">
        <f t="shared" si="8"/>
        <v>0.64868071765298185</v>
      </c>
      <c r="P38" s="47">
        <f t="shared" si="8"/>
        <v>1.0503441721148585</v>
      </c>
      <c r="Q38" s="47">
        <f t="shared" si="8"/>
        <v>0.71187370032795705</v>
      </c>
      <c r="R38" s="48">
        <f t="shared" si="8"/>
        <v>0.90675365900365068</v>
      </c>
      <c r="S38" s="47">
        <f t="shared" si="8"/>
        <v>0.99383613773311419</v>
      </c>
      <c r="T38" s="47">
        <f t="shared" si="8"/>
        <v>1.0189829451958912</v>
      </c>
      <c r="U38" s="47">
        <f t="shared" si="8"/>
        <v>0.80395049620160575</v>
      </c>
      <c r="V38" s="47">
        <f t="shared" si="8"/>
        <v>0.99023428833737648</v>
      </c>
      <c r="W38" s="47">
        <f t="shared" si="8"/>
        <v>1.0086958584070151</v>
      </c>
      <c r="X38" s="47">
        <f t="shared" si="8"/>
        <v>0.95120447642340489</v>
      </c>
      <c r="Y38" s="47">
        <f t="shared" si="8"/>
        <v>0.97894153985736876</v>
      </c>
      <c r="Z38" s="47">
        <f t="shared" si="8"/>
        <v>1.1518059329710144</v>
      </c>
      <c r="AA38" s="47">
        <f t="shared" si="8"/>
        <v>0.48150595057854123</v>
      </c>
      <c r="AB38" s="47">
        <f t="shared" si="8"/>
        <v>0.94685970888991455</v>
      </c>
      <c r="AC38" s="47">
        <f t="shared" si="8"/>
        <v>0.81791201486492571</v>
      </c>
      <c r="AD38" s="47">
        <f t="shared" si="8"/>
        <v>1.0125648587291993</v>
      </c>
      <c r="AE38" s="47">
        <f t="shared" si="8"/>
        <v>0.78022927055983615</v>
      </c>
      <c r="AF38" s="47">
        <f t="shared" si="8"/>
        <v>0.73204461765044671</v>
      </c>
      <c r="AG38" s="47">
        <f t="shared" si="8"/>
        <v>0.68399632013269585</v>
      </c>
      <c r="AH38" s="48">
        <f t="shared" si="8"/>
        <v>0.91054187408353582</v>
      </c>
      <c r="AI38" s="47">
        <f t="shared" si="8"/>
        <v>1.1992458378679993</v>
      </c>
      <c r="AJ38" s="48">
        <f t="shared" si="8"/>
        <v>0.89496393650160189</v>
      </c>
    </row>
    <row r="39" spans="1:36">
      <c r="A39" s="15"/>
      <c r="B39" s="15"/>
      <c r="C39" s="16"/>
      <c r="D39" s="17"/>
      <c r="E39" s="17"/>
      <c r="F39" s="15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>
      <c r="A40" s="15"/>
      <c r="B40" s="15"/>
      <c r="C40" s="16"/>
      <c r="D40" s="17"/>
      <c r="E40" s="17"/>
      <c r="F40" s="15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2" spans="1:36">
      <c r="F42" s="20">
        <f>SUM(tblAlpine[[#Headers],[Offerings - Cash &amp; Envelopes]])</f>
        <v>0</v>
      </c>
    </row>
    <row r="43" spans="1:36">
      <c r="A43" s="21" t="s">
        <v>96</v>
      </c>
      <c r="B43" s="22"/>
    </row>
    <row r="44" spans="1:36">
      <c r="A44" s="23" t="s">
        <v>97</v>
      </c>
      <c r="B44" s="24">
        <f>COUNT(tblAlpine[[#All],[Ref]])</f>
        <v>32</v>
      </c>
    </row>
    <row r="45" spans="1:36">
      <c r="A45" s="25" t="s">
        <v>98</v>
      </c>
      <c r="B45" s="26">
        <f>COUNTIF(tblAlpine[[#All],[2021 Statistics Returned (Y/N)]],"Y")</f>
        <v>17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BA6F-E6AB-4D6A-94F7-C5DF2AAEE300}">
  <sheetPr>
    <tabColor rgb="FFFF0000"/>
  </sheetPr>
  <dimension ref="A1:AJ59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2.140625" defaultRowHeight="14.45"/>
  <cols>
    <col min="2" max="2" width="13.5703125" customWidth="1"/>
    <col min="4" max="4" width="54.140625" bestFit="1" customWidth="1"/>
    <col min="5" max="5" width="17" bestFit="1" customWidth="1"/>
    <col min="6" max="36" width="15.5703125" customWidth="1"/>
  </cols>
  <sheetData>
    <row r="1" spans="1:36" s="28" customFormat="1" ht="23.45">
      <c r="A1" s="4" t="s">
        <v>99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/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5">
        <v>1</v>
      </c>
      <c r="B4" s="5" t="s">
        <v>44</v>
      </c>
      <c r="C4" s="5">
        <v>9521</v>
      </c>
      <c r="D4" s="6" t="s">
        <v>100</v>
      </c>
      <c r="E4" s="6"/>
      <c r="F4" s="5" t="s">
        <v>59</v>
      </c>
      <c r="G4" s="3">
        <v>102558</v>
      </c>
      <c r="H4" s="3"/>
      <c r="I4" s="3">
        <v>564</v>
      </c>
      <c r="J4" s="3">
        <v>0</v>
      </c>
      <c r="K4" s="3">
        <v>42917</v>
      </c>
      <c r="L4" s="3">
        <v>20000</v>
      </c>
      <c r="M4" s="3"/>
      <c r="N4" s="3"/>
      <c r="O4" s="3"/>
      <c r="P4" s="3">
        <v>45000</v>
      </c>
      <c r="Q4" s="3">
        <v>1510</v>
      </c>
      <c r="R4" s="30">
        <f t="shared" ref="R4:R24" si="0">SUM(G4:Q4)</f>
        <v>212549</v>
      </c>
      <c r="S4" s="12">
        <v>33602</v>
      </c>
      <c r="T4" s="12"/>
      <c r="U4" s="12">
        <v>13463</v>
      </c>
      <c r="V4" s="12">
        <v>54874</v>
      </c>
      <c r="W4" s="12">
        <v>17752</v>
      </c>
      <c r="X4" s="12">
        <v>16917</v>
      </c>
      <c r="Y4" s="12">
        <v>7550</v>
      </c>
      <c r="Z4" s="12">
        <v>6000</v>
      </c>
      <c r="AA4" s="12">
        <v>5477</v>
      </c>
      <c r="AB4" s="13">
        <f t="shared" ref="AB4:AB48" si="1">SUM(S4:AA4)</f>
        <v>155635</v>
      </c>
      <c r="AC4" s="14">
        <f t="shared" ref="AC4:AC49" si="2">R4-AB4</f>
        <v>56914</v>
      </c>
      <c r="AD4" s="12"/>
      <c r="AE4" s="12">
        <v>7683</v>
      </c>
      <c r="AF4" s="12">
        <v>194194</v>
      </c>
      <c r="AG4" s="12"/>
      <c r="AH4" s="30">
        <f t="shared" ref="AH4:AH48" si="3">SUM(AD4:AG4)</f>
        <v>201877</v>
      </c>
      <c r="AI4" s="12">
        <v>12406</v>
      </c>
      <c r="AJ4" s="30">
        <f t="shared" ref="AJ4:AJ48" si="4">+AH4-AI4</f>
        <v>189471</v>
      </c>
    </row>
    <row r="5" spans="1:36" ht="17.850000000000001" customHeight="1">
      <c r="A5" s="5">
        <f t="shared" ref="A5:A49" si="5">A4+1</f>
        <v>2</v>
      </c>
      <c r="B5" s="5" t="s">
        <v>44</v>
      </c>
      <c r="C5" s="5">
        <v>9561</v>
      </c>
      <c r="D5" s="6" t="s">
        <v>101</v>
      </c>
      <c r="E5" s="6"/>
      <c r="F5" s="5" t="s">
        <v>59</v>
      </c>
      <c r="G5" s="3">
        <v>3698</v>
      </c>
      <c r="H5" s="3">
        <v>27836</v>
      </c>
      <c r="I5" s="3">
        <v>0</v>
      </c>
      <c r="J5" s="3">
        <v>0</v>
      </c>
      <c r="K5" s="3"/>
      <c r="L5" s="3">
        <v>0</v>
      </c>
      <c r="M5" s="3"/>
      <c r="N5" s="3">
        <v>16009</v>
      </c>
      <c r="O5" s="3">
        <v>5606</v>
      </c>
      <c r="P5" s="3"/>
      <c r="Q5" s="3">
        <v>4650</v>
      </c>
      <c r="R5" s="30">
        <f t="shared" si="0"/>
        <v>57799</v>
      </c>
      <c r="S5" s="12"/>
      <c r="T5" s="12">
        <v>0</v>
      </c>
      <c r="U5" s="12">
        <v>9509</v>
      </c>
      <c r="V5" s="12">
        <v>2817</v>
      </c>
      <c r="W5" s="12">
        <v>33434</v>
      </c>
      <c r="X5" s="12">
        <v>654</v>
      </c>
      <c r="Y5" s="12">
        <v>470</v>
      </c>
      <c r="Z5" s="12">
        <v>0</v>
      </c>
      <c r="AA5" s="12">
        <v>6829</v>
      </c>
      <c r="AB5" s="13">
        <f t="shared" si="1"/>
        <v>53713</v>
      </c>
      <c r="AC5" s="14">
        <f t="shared" si="2"/>
        <v>4086</v>
      </c>
      <c r="AD5" s="12">
        <v>1288000</v>
      </c>
      <c r="AE5" s="12">
        <v>30000</v>
      </c>
      <c r="AF5" s="12">
        <v>373847</v>
      </c>
      <c r="AG5" s="12">
        <v>0</v>
      </c>
      <c r="AH5" s="30">
        <f t="shared" si="3"/>
        <v>1691847</v>
      </c>
      <c r="AI5" s="12">
        <v>0</v>
      </c>
      <c r="AJ5" s="30">
        <f t="shared" si="4"/>
        <v>1691847</v>
      </c>
    </row>
    <row r="6" spans="1:36" ht="17.850000000000001" customHeight="1">
      <c r="A6" s="5">
        <f t="shared" si="5"/>
        <v>3</v>
      </c>
      <c r="B6" s="5" t="s">
        <v>44</v>
      </c>
      <c r="C6" s="5">
        <v>19772</v>
      </c>
      <c r="D6" s="6" t="s">
        <v>102</v>
      </c>
      <c r="E6" s="6"/>
      <c r="F6" s="5" t="s">
        <v>59</v>
      </c>
      <c r="G6" s="3">
        <v>85731</v>
      </c>
      <c r="H6" s="3"/>
      <c r="I6" s="3"/>
      <c r="J6" s="3">
        <v>7000</v>
      </c>
      <c r="K6" s="3"/>
      <c r="L6" s="3"/>
      <c r="M6" s="3"/>
      <c r="N6" s="3">
        <v>1643</v>
      </c>
      <c r="O6" s="3">
        <v>12920</v>
      </c>
      <c r="P6" s="3"/>
      <c r="Q6" s="3"/>
      <c r="R6" s="90">
        <f t="shared" si="0"/>
        <v>107294</v>
      </c>
      <c r="S6" s="3">
        <v>32661</v>
      </c>
      <c r="T6" s="3">
        <v>11220</v>
      </c>
      <c r="U6" s="3"/>
      <c r="V6" s="3">
        <v>17006</v>
      </c>
      <c r="W6" s="3">
        <v>13579</v>
      </c>
      <c r="X6" s="3">
        <v>16509</v>
      </c>
      <c r="Y6" s="3">
        <v>9764</v>
      </c>
      <c r="Z6" s="3">
        <v>2912</v>
      </c>
      <c r="AA6" s="3">
        <v>8090</v>
      </c>
      <c r="AB6" s="91">
        <f t="shared" si="1"/>
        <v>111741</v>
      </c>
      <c r="AC6" s="92">
        <f t="shared" si="2"/>
        <v>-4447</v>
      </c>
      <c r="AD6" s="3">
        <v>1091556</v>
      </c>
      <c r="AE6" s="3">
        <v>170173</v>
      </c>
      <c r="AF6" s="3">
        <v>103315</v>
      </c>
      <c r="AG6" s="3"/>
      <c r="AH6" s="90">
        <f t="shared" si="3"/>
        <v>1365044</v>
      </c>
      <c r="AI6" s="3">
        <v>5575</v>
      </c>
      <c r="AJ6" s="90">
        <f t="shared" si="4"/>
        <v>1359469</v>
      </c>
    </row>
    <row r="7" spans="1:36" ht="17.850000000000001" customHeight="1">
      <c r="A7" s="5">
        <f t="shared" si="5"/>
        <v>4</v>
      </c>
      <c r="B7" s="5" t="s">
        <v>44</v>
      </c>
      <c r="C7" s="5">
        <v>9523</v>
      </c>
      <c r="D7" s="6" t="s">
        <v>103</v>
      </c>
      <c r="E7" s="6"/>
      <c r="F7" s="5" t="s">
        <v>64</v>
      </c>
      <c r="G7" s="3">
        <v>99185</v>
      </c>
      <c r="H7" s="3">
        <v>9169</v>
      </c>
      <c r="I7" s="3">
        <v>641</v>
      </c>
      <c r="J7" s="3">
        <v>7460</v>
      </c>
      <c r="K7" s="3">
        <v>2440</v>
      </c>
      <c r="L7" s="3">
        <v>44990</v>
      </c>
      <c r="M7" s="3"/>
      <c r="N7" s="3">
        <v>2813</v>
      </c>
      <c r="O7" s="3">
        <v>18</v>
      </c>
      <c r="P7" s="3">
        <v>9595</v>
      </c>
      <c r="Q7" s="3">
        <v>708</v>
      </c>
      <c r="R7" s="30">
        <f t="shared" si="0"/>
        <v>177019</v>
      </c>
      <c r="S7" s="12">
        <v>65479</v>
      </c>
      <c r="T7" s="12">
        <v>16640</v>
      </c>
      <c r="U7" s="12"/>
      <c r="V7" s="12">
        <v>9513</v>
      </c>
      <c r="W7" s="12">
        <v>9734</v>
      </c>
      <c r="X7" s="12">
        <v>22925</v>
      </c>
      <c r="Y7" s="12">
        <v>5956</v>
      </c>
      <c r="Z7" s="12">
        <v>800</v>
      </c>
      <c r="AA7" s="12">
        <v>1275</v>
      </c>
      <c r="AB7" s="13">
        <f t="shared" si="1"/>
        <v>132322</v>
      </c>
      <c r="AC7" s="14">
        <f t="shared" si="2"/>
        <v>44697</v>
      </c>
      <c r="AD7" s="12">
        <v>1419572</v>
      </c>
      <c r="AE7" s="12">
        <v>949</v>
      </c>
      <c r="AF7" s="12">
        <v>20794</v>
      </c>
      <c r="AG7" s="12"/>
      <c r="AH7" s="30">
        <f t="shared" si="3"/>
        <v>1441315</v>
      </c>
      <c r="AI7" s="12"/>
      <c r="AJ7" s="30">
        <f t="shared" si="4"/>
        <v>1441315</v>
      </c>
    </row>
    <row r="8" spans="1:36" ht="17.850000000000001" customHeight="1">
      <c r="A8" s="5">
        <f t="shared" si="5"/>
        <v>5</v>
      </c>
      <c r="B8" s="5" t="s">
        <v>44</v>
      </c>
      <c r="C8" s="5">
        <v>9598</v>
      </c>
      <c r="D8" s="6" t="s">
        <v>104</v>
      </c>
      <c r="E8" s="6"/>
      <c r="F8" s="5" t="s">
        <v>59</v>
      </c>
      <c r="G8" s="3">
        <v>32990</v>
      </c>
      <c r="H8" s="3">
        <v>1406</v>
      </c>
      <c r="I8" s="3">
        <v>232</v>
      </c>
      <c r="J8" s="3">
        <v>0</v>
      </c>
      <c r="K8" s="3"/>
      <c r="L8" s="3">
        <v>49357</v>
      </c>
      <c r="M8" s="3"/>
      <c r="N8" s="3">
        <v>6097</v>
      </c>
      <c r="O8" s="3">
        <v>11161</v>
      </c>
      <c r="P8" s="3">
        <v>5795</v>
      </c>
      <c r="Q8" s="3"/>
      <c r="R8" s="30">
        <f t="shared" si="0"/>
        <v>107038</v>
      </c>
      <c r="S8" s="12"/>
      <c r="T8" s="12"/>
      <c r="U8" s="12">
        <v>14625</v>
      </c>
      <c r="V8" s="12">
        <v>8761</v>
      </c>
      <c r="W8" s="12">
        <v>23997</v>
      </c>
      <c r="X8" s="12">
        <v>7153</v>
      </c>
      <c r="Y8" s="12">
        <v>5928</v>
      </c>
      <c r="Z8" s="12"/>
      <c r="AA8" s="12"/>
      <c r="AB8" s="13">
        <f t="shared" si="1"/>
        <v>60464</v>
      </c>
      <c r="AC8" s="14">
        <f t="shared" si="2"/>
        <v>46574</v>
      </c>
      <c r="AD8" s="12">
        <v>1839800</v>
      </c>
      <c r="AE8" s="12">
        <v>82379</v>
      </c>
      <c r="AF8" s="12">
        <v>754456</v>
      </c>
      <c r="AG8" s="12">
        <v>2879</v>
      </c>
      <c r="AH8" s="30">
        <f t="shared" si="3"/>
        <v>2679514</v>
      </c>
      <c r="AI8" s="12">
        <v>1137</v>
      </c>
      <c r="AJ8" s="30">
        <f t="shared" si="4"/>
        <v>2678377</v>
      </c>
    </row>
    <row r="9" spans="1:36" ht="17.850000000000001" customHeight="1">
      <c r="A9" s="5">
        <f t="shared" si="5"/>
        <v>6</v>
      </c>
      <c r="B9" s="5" t="s">
        <v>44</v>
      </c>
      <c r="C9" s="5">
        <v>16010</v>
      </c>
      <c r="D9" s="6" t="s">
        <v>105</v>
      </c>
      <c r="E9" s="6"/>
      <c r="F9" s="5" t="s">
        <v>59</v>
      </c>
      <c r="G9" s="3">
        <v>62073</v>
      </c>
      <c r="H9" s="3"/>
      <c r="I9" s="3"/>
      <c r="J9" s="3">
        <v>0</v>
      </c>
      <c r="K9" s="3"/>
      <c r="L9" s="3">
        <v>0</v>
      </c>
      <c r="M9" s="3"/>
      <c r="N9" s="3"/>
      <c r="O9" s="3">
        <v>18430</v>
      </c>
      <c r="P9" s="3"/>
      <c r="Q9" s="3">
        <v>4569</v>
      </c>
      <c r="R9" s="30">
        <f t="shared" si="0"/>
        <v>85072</v>
      </c>
      <c r="S9" s="12">
        <v>11557</v>
      </c>
      <c r="T9" s="12"/>
      <c r="U9" s="12"/>
      <c r="V9" s="12"/>
      <c r="W9" s="12"/>
      <c r="X9" s="12"/>
      <c r="Y9" s="12">
        <v>1910</v>
      </c>
      <c r="Z9" s="12"/>
      <c r="AA9" s="12">
        <v>100171</v>
      </c>
      <c r="AB9" s="13">
        <f t="shared" si="1"/>
        <v>113638</v>
      </c>
      <c r="AC9" s="14">
        <f t="shared" si="2"/>
        <v>-28566</v>
      </c>
      <c r="AD9" s="12">
        <v>701581</v>
      </c>
      <c r="AE9" s="12">
        <v>5022</v>
      </c>
      <c r="AF9" s="12">
        <v>55689</v>
      </c>
      <c r="AG9" s="12"/>
      <c r="AH9" s="30">
        <f t="shared" si="3"/>
        <v>762292</v>
      </c>
      <c r="AI9" s="12"/>
      <c r="AJ9" s="30">
        <f t="shared" si="4"/>
        <v>762292</v>
      </c>
    </row>
    <row r="10" spans="1:36" ht="17.850000000000001" customHeight="1">
      <c r="A10" s="5">
        <f t="shared" si="5"/>
        <v>7</v>
      </c>
      <c r="B10" s="5" t="s">
        <v>44</v>
      </c>
      <c r="C10" s="5">
        <v>9576</v>
      </c>
      <c r="D10" s="6" t="s">
        <v>106</v>
      </c>
      <c r="E10" s="6"/>
      <c r="F10" s="5" t="s">
        <v>64</v>
      </c>
      <c r="G10" s="3">
        <v>81547</v>
      </c>
      <c r="H10" s="3">
        <v>0</v>
      </c>
      <c r="I10" s="3">
        <v>5088</v>
      </c>
      <c r="J10" s="3">
        <v>0</v>
      </c>
      <c r="K10" s="3"/>
      <c r="L10" s="3"/>
      <c r="M10" s="3"/>
      <c r="N10" s="3">
        <v>5786</v>
      </c>
      <c r="O10" s="3">
        <v>10987</v>
      </c>
      <c r="P10" s="3"/>
      <c r="Q10" s="3"/>
      <c r="R10" s="30">
        <f t="shared" si="0"/>
        <v>103408</v>
      </c>
      <c r="S10" s="12">
        <v>57553</v>
      </c>
      <c r="T10" s="12"/>
      <c r="U10" s="12">
        <v>1253</v>
      </c>
      <c r="V10" s="12">
        <v>10347</v>
      </c>
      <c r="W10" s="12">
        <v>47363</v>
      </c>
      <c r="X10" s="12">
        <v>10767</v>
      </c>
      <c r="Y10" s="12">
        <v>10624</v>
      </c>
      <c r="Z10" s="12"/>
      <c r="AA10" s="12">
        <v>8690</v>
      </c>
      <c r="AB10" s="13">
        <f t="shared" si="1"/>
        <v>146597</v>
      </c>
      <c r="AC10" s="14">
        <f t="shared" si="2"/>
        <v>-43189</v>
      </c>
      <c r="AD10" s="12">
        <v>1600000</v>
      </c>
      <c r="AE10" s="12">
        <v>171482</v>
      </c>
      <c r="AF10" s="12">
        <v>416801</v>
      </c>
      <c r="AG10" s="12"/>
      <c r="AH10" s="30">
        <f t="shared" si="3"/>
        <v>2188283</v>
      </c>
      <c r="AI10" s="12">
        <v>4756</v>
      </c>
      <c r="AJ10" s="30">
        <f t="shared" si="4"/>
        <v>2183527</v>
      </c>
    </row>
    <row r="11" spans="1:36" ht="17.850000000000001" customHeight="1">
      <c r="A11" s="5">
        <f t="shared" si="5"/>
        <v>8</v>
      </c>
      <c r="B11" s="5" t="s">
        <v>44</v>
      </c>
      <c r="C11" s="5">
        <v>9510</v>
      </c>
      <c r="D11" s="6" t="s">
        <v>107</v>
      </c>
      <c r="E11" s="6"/>
      <c r="F11" s="5" t="s">
        <v>64</v>
      </c>
      <c r="G11" s="3">
        <v>30388</v>
      </c>
      <c r="H11" s="3"/>
      <c r="I11" s="3">
        <v>0</v>
      </c>
      <c r="J11" s="3"/>
      <c r="K11" s="3">
        <v>0</v>
      </c>
      <c r="L11" s="3">
        <v>0</v>
      </c>
      <c r="M11" s="3"/>
      <c r="N11" s="3">
        <v>17296</v>
      </c>
      <c r="O11" s="3">
        <v>467</v>
      </c>
      <c r="P11" s="3">
        <v>100</v>
      </c>
      <c r="Q11" s="3"/>
      <c r="R11" s="30">
        <f t="shared" si="0"/>
        <v>48251</v>
      </c>
      <c r="S11" s="12"/>
      <c r="T11" s="12"/>
      <c r="U11" s="12">
        <v>7073</v>
      </c>
      <c r="V11" s="12">
        <v>1910</v>
      </c>
      <c r="W11" s="12">
        <v>20101</v>
      </c>
      <c r="X11" s="12">
        <v>10747</v>
      </c>
      <c r="Y11" s="12">
        <v>921</v>
      </c>
      <c r="Z11" s="12">
        <v>828</v>
      </c>
      <c r="AA11" s="12">
        <v>428</v>
      </c>
      <c r="AB11" s="13">
        <f t="shared" si="1"/>
        <v>42008</v>
      </c>
      <c r="AC11" s="14">
        <f t="shared" si="2"/>
        <v>6243</v>
      </c>
      <c r="AD11" s="12">
        <v>619000</v>
      </c>
      <c r="AE11" s="12">
        <v>4358</v>
      </c>
      <c r="AF11" s="12">
        <v>64103</v>
      </c>
      <c r="AG11" s="12">
        <v>4420</v>
      </c>
      <c r="AH11" s="30">
        <f t="shared" si="3"/>
        <v>691881</v>
      </c>
      <c r="AI11" s="12">
        <v>659</v>
      </c>
      <c r="AJ11" s="30">
        <f t="shared" si="4"/>
        <v>691222</v>
      </c>
    </row>
    <row r="12" spans="1:36" ht="17.850000000000001" customHeight="1">
      <c r="A12" s="5">
        <f t="shared" si="5"/>
        <v>9</v>
      </c>
      <c r="B12" s="5" t="s">
        <v>44</v>
      </c>
      <c r="C12" s="5">
        <v>13590</v>
      </c>
      <c r="D12" s="6" t="s">
        <v>108</v>
      </c>
      <c r="E12" s="6"/>
      <c r="F12" s="5" t="s">
        <v>59</v>
      </c>
      <c r="G12" s="3">
        <v>79702</v>
      </c>
      <c r="H12" s="3"/>
      <c r="I12" s="3">
        <v>487</v>
      </c>
      <c r="J12" s="3">
        <v>0</v>
      </c>
      <c r="K12" s="3"/>
      <c r="L12" s="3"/>
      <c r="M12" s="3"/>
      <c r="N12" s="3">
        <v>19545</v>
      </c>
      <c r="O12" s="3">
        <v>7147</v>
      </c>
      <c r="P12" s="3">
        <v>14660</v>
      </c>
      <c r="Q12" s="3">
        <v>62</v>
      </c>
      <c r="R12" s="30">
        <f t="shared" si="0"/>
        <v>121603</v>
      </c>
      <c r="S12" s="12">
        <v>59445</v>
      </c>
      <c r="T12" s="12">
        <v>19488</v>
      </c>
      <c r="U12" s="12">
        <v>16907</v>
      </c>
      <c r="V12" s="12">
        <v>35479</v>
      </c>
      <c r="W12" s="12">
        <v>31345</v>
      </c>
      <c r="X12" s="12">
        <v>8349</v>
      </c>
      <c r="Y12" s="12">
        <v>160</v>
      </c>
      <c r="Z12" s="12"/>
      <c r="AA12" s="12">
        <v>1534</v>
      </c>
      <c r="AB12" s="13">
        <f t="shared" si="1"/>
        <v>172707</v>
      </c>
      <c r="AC12" s="14">
        <f t="shared" si="2"/>
        <v>-51104</v>
      </c>
      <c r="AD12" s="12">
        <v>1738000</v>
      </c>
      <c r="AE12" s="12">
        <v>4694</v>
      </c>
      <c r="AF12" s="12">
        <v>438175</v>
      </c>
      <c r="AG12" s="12"/>
      <c r="AH12" s="30">
        <f t="shared" si="3"/>
        <v>2180869</v>
      </c>
      <c r="AI12" s="12">
        <v>6455</v>
      </c>
      <c r="AJ12" s="30">
        <f t="shared" si="4"/>
        <v>2174414</v>
      </c>
    </row>
    <row r="13" spans="1:36" ht="17.850000000000001" customHeight="1">
      <c r="A13" s="5">
        <f t="shared" si="5"/>
        <v>10</v>
      </c>
      <c r="B13" s="5" t="s">
        <v>44</v>
      </c>
      <c r="C13" s="5">
        <v>9524</v>
      </c>
      <c r="D13" s="6" t="s">
        <v>109</v>
      </c>
      <c r="E13" s="6"/>
      <c r="F13" s="5" t="s">
        <v>64</v>
      </c>
      <c r="G13" s="3">
        <v>61879</v>
      </c>
      <c r="H13" s="3"/>
      <c r="I13" s="3">
        <v>0</v>
      </c>
      <c r="J13" s="3"/>
      <c r="K13" s="3">
        <v>18259</v>
      </c>
      <c r="L13" s="3"/>
      <c r="M13" s="3"/>
      <c r="N13" s="3">
        <v>53560</v>
      </c>
      <c r="O13" s="3">
        <v>17521</v>
      </c>
      <c r="P13" s="3">
        <v>739</v>
      </c>
      <c r="Q13" s="3"/>
      <c r="R13" s="30">
        <f t="shared" si="0"/>
        <v>151958</v>
      </c>
      <c r="S13" s="12">
        <v>60696</v>
      </c>
      <c r="T13" s="12">
        <v>18200</v>
      </c>
      <c r="U13" s="12">
        <v>6608</v>
      </c>
      <c r="V13" s="12">
        <v>34928</v>
      </c>
      <c r="W13" s="12">
        <v>54470</v>
      </c>
      <c r="X13" s="12">
        <v>17256</v>
      </c>
      <c r="Y13" s="12"/>
      <c r="Z13" s="12"/>
      <c r="AA13" s="12">
        <v>16639</v>
      </c>
      <c r="AB13" s="13">
        <f t="shared" si="1"/>
        <v>208797</v>
      </c>
      <c r="AC13" s="14">
        <f t="shared" si="2"/>
        <v>-56839</v>
      </c>
      <c r="AD13" s="12">
        <v>9396</v>
      </c>
      <c r="AE13" s="12"/>
      <c r="AF13" s="12">
        <v>642180</v>
      </c>
      <c r="AG13" s="12">
        <v>2450</v>
      </c>
      <c r="AH13" s="30">
        <f t="shared" si="3"/>
        <v>654026</v>
      </c>
      <c r="AI13" s="12">
        <v>17180</v>
      </c>
      <c r="AJ13" s="30">
        <f t="shared" si="4"/>
        <v>636846</v>
      </c>
    </row>
    <row r="14" spans="1:36" ht="17.850000000000001" customHeight="1">
      <c r="A14" s="5">
        <f t="shared" si="5"/>
        <v>11</v>
      </c>
      <c r="B14" s="5" t="s">
        <v>44</v>
      </c>
      <c r="C14" s="5">
        <v>9525</v>
      </c>
      <c r="D14" s="6" t="s">
        <v>110</v>
      </c>
      <c r="E14" s="6"/>
      <c r="F14" s="5" t="s">
        <v>59</v>
      </c>
      <c r="G14" s="3">
        <v>167503</v>
      </c>
      <c r="H14" s="3"/>
      <c r="I14" s="3"/>
      <c r="J14" s="3"/>
      <c r="K14" s="3">
        <v>56788</v>
      </c>
      <c r="L14" s="3"/>
      <c r="M14" s="3"/>
      <c r="N14" s="3">
        <v>32507</v>
      </c>
      <c r="O14" s="3">
        <v>1365</v>
      </c>
      <c r="P14" s="3">
        <v>17618</v>
      </c>
      <c r="Q14" s="3"/>
      <c r="R14" s="30">
        <f t="shared" si="0"/>
        <v>275781</v>
      </c>
      <c r="S14" s="12">
        <v>66164</v>
      </c>
      <c r="T14" s="12">
        <v>18720</v>
      </c>
      <c r="U14" s="12">
        <v>15123</v>
      </c>
      <c r="V14" s="12">
        <v>107012</v>
      </c>
      <c r="W14" s="12">
        <v>23159</v>
      </c>
      <c r="X14" s="12">
        <v>25882</v>
      </c>
      <c r="Y14" s="12">
        <v>7263</v>
      </c>
      <c r="Z14" s="12">
        <v>4237</v>
      </c>
      <c r="AA14" s="12">
        <v>2231</v>
      </c>
      <c r="AB14" s="13">
        <f t="shared" si="1"/>
        <v>269791</v>
      </c>
      <c r="AC14" s="14">
        <f t="shared" si="2"/>
        <v>5990</v>
      </c>
      <c r="AD14" s="12"/>
      <c r="AE14" s="12">
        <v>1999493</v>
      </c>
      <c r="AF14" s="12">
        <v>103742</v>
      </c>
      <c r="AG14" s="12">
        <v>2576</v>
      </c>
      <c r="AH14" s="30">
        <f t="shared" si="3"/>
        <v>2105811</v>
      </c>
      <c r="AI14" s="12">
        <v>11430</v>
      </c>
      <c r="AJ14" s="30">
        <f t="shared" si="4"/>
        <v>2094381</v>
      </c>
    </row>
    <row r="15" spans="1:36" ht="17.850000000000001" customHeight="1">
      <c r="A15" s="5">
        <f t="shared" si="5"/>
        <v>12</v>
      </c>
      <c r="B15" s="5" t="s">
        <v>44</v>
      </c>
      <c r="C15" s="5">
        <v>9527</v>
      </c>
      <c r="D15" s="6" t="s">
        <v>111</v>
      </c>
      <c r="E15" s="6"/>
      <c r="F15" s="5" t="s">
        <v>59</v>
      </c>
      <c r="G15" s="3">
        <v>76347</v>
      </c>
      <c r="H15" s="3">
        <v>0</v>
      </c>
      <c r="I15" s="3">
        <v>0</v>
      </c>
      <c r="J15" s="3">
        <v>0</v>
      </c>
      <c r="K15" s="3"/>
      <c r="L15" s="3">
        <v>22602</v>
      </c>
      <c r="M15" s="3"/>
      <c r="N15" s="3">
        <v>4766</v>
      </c>
      <c r="O15" s="3">
        <v>17623</v>
      </c>
      <c r="P15" s="3">
        <v>49861</v>
      </c>
      <c r="Q15" s="3">
        <v>2307</v>
      </c>
      <c r="R15" s="30">
        <f t="shared" si="0"/>
        <v>173506</v>
      </c>
      <c r="S15" s="12">
        <v>71723</v>
      </c>
      <c r="T15" s="12"/>
      <c r="U15" s="12">
        <v>1932</v>
      </c>
      <c r="V15" s="12">
        <v>28175</v>
      </c>
      <c r="W15" s="12">
        <v>25520</v>
      </c>
      <c r="X15" s="12">
        <v>28773</v>
      </c>
      <c r="Y15" s="12"/>
      <c r="Z15" s="12"/>
      <c r="AA15" s="12">
        <v>4326</v>
      </c>
      <c r="AB15" s="13">
        <f t="shared" si="1"/>
        <v>160449</v>
      </c>
      <c r="AC15" s="14">
        <f t="shared" si="2"/>
        <v>13057</v>
      </c>
      <c r="AD15" s="12">
        <v>2400000</v>
      </c>
      <c r="AE15" s="12">
        <v>120353</v>
      </c>
      <c r="AF15" s="12">
        <v>1030228</v>
      </c>
      <c r="AG15" s="12">
        <v>482</v>
      </c>
      <c r="AH15" s="30">
        <f t="shared" si="3"/>
        <v>3551063</v>
      </c>
      <c r="AI15" s="12">
        <v>8171</v>
      </c>
      <c r="AJ15" s="30">
        <f t="shared" si="4"/>
        <v>3542892</v>
      </c>
    </row>
    <row r="16" spans="1:36" ht="17.850000000000001" customHeight="1">
      <c r="A16" s="5">
        <f t="shared" si="5"/>
        <v>13</v>
      </c>
      <c r="B16" s="5" t="s">
        <v>44</v>
      </c>
      <c r="C16" s="5">
        <v>9545</v>
      </c>
      <c r="D16" s="6" t="s">
        <v>112</v>
      </c>
      <c r="E16" s="6"/>
      <c r="F16" s="5" t="s">
        <v>59</v>
      </c>
      <c r="G16" s="3">
        <v>179394</v>
      </c>
      <c r="H16" s="3"/>
      <c r="I16" s="3">
        <v>2387</v>
      </c>
      <c r="J16" s="3">
        <v>0</v>
      </c>
      <c r="K16" s="3">
        <v>84591</v>
      </c>
      <c r="L16" s="3"/>
      <c r="M16" s="3"/>
      <c r="N16" s="3"/>
      <c r="O16" s="3">
        <v>4590</v>
      </c>
      <c r="P16" s="3">
        <v>17268</v>
      </c>
      <c r="Q16" s="3">
        <v>72</v>
      </c>
      <c r="R16" s="30">
        <f t="shared" si="0"/>
        <v>288302</v>
      </c>
      <c r="S16" s="12">
        <v>72834</v>
      </c>
      <c r="T16" s="12">
        <v>11440</v>
      </c>
      <c r="U16" s="12">
        <v>2070</v>
      </c>
      <c r="V16" s="12">
        <v>130640</v>
      </c>
      <c r="W16" s="12">
        <v>28703</v>
      </c>
      <c r="X16" s="12">
        <v>31208</v>
      </c>
      <c r="Y16" s="12">
        <v>4005</v>
      </c>
      <c r="Z16" s="12">
        <v>380</v>
      </c>
      <c r="AA16" s="12"/>
      <c r="AB16" s="13">
        <f t="shared" si="1"/>
        <v>281280</v>
      </c>
      <c r="AC16" s="14">
        <f t="shared" si="2"/>
        <v>7022</v>
      </c>
      <c r="AD16" s="12">
        <v>1390000</v>
      </c>
      <c r="AE16" s="12">
        <v>701531</v>
      </c>
      <c r="AF16" s="12">
        <v>261309</v>
      </c>
      <c r="AG16" s="12">
        <v>950</v>
      </c>
      <c r="AH16" s="30">
        <f t="shared" si="3"/>
        <v>2353790</v>
      </c>
      <c r="AI16" s="12">
        <v>93276</v>
      </c>
      <c r="AJ16" s="30">
        <f t="shared" si="4"/>
        <v>2260514</v>
      </c>
    </row>
    <row r="17" spans="1:36" ht="17.850000000000001" customHeight="1">
      <c r="A17" s="5">
        <f t="shared" si="5"/>
        <v>14</v>
      </c>
      <c r="B17" s="5" t="s">
        <v>44</v>
      </c>
      <c r="C17" s="5">
        <v>9562</v>
      </c>
      <c r="D17" s="6" t="s">
        <v>113</v>
      </c>
      <c r="E17" s="6"/>
      <c r="F17" s="5" t="s">
        <v>59</v>
      </c>
      <c r="G17" s="3">
        <v>13672</v>
      </c>
      <c r="H17" s="3"/>
      <c r="I17" s="3">
        <v>450</v>
      </c>
      <c r="J17" s="3"/>
      <c r="K17" s="3"/>
      <c r="L17" s="3">
        <v>0</v>
      </c>
      <c r="M17" s="3"/>
      <c r="N17" s="3">
        <v>9638</v>
      </c>
      <c r="O17" s="3">
        <v>2929</v>
      </c>
      <c r="P17" s="3"/>
      <c r="Q17" s="3"/>
      <c r="R17" s="30">
        <f t="shared" si="0"/>
        <v>26689</v>
      </c>
      <c r="S17" s="12">
        <v>3160</v>
      </c>
      <c r="T17" s="12"/>
      <c r="U17" s="12"/>
      <c r="V17" s="12"/>
      <c r="W17" s="12">
        <v>12911</v>
      </c>
      <c r="X17" s="12">
        <v>3538</v>
      </c>
      <c r="Y17" s="12">
        <v>180</v>
      </c>
      <c r="Z17" s="12">
        <v>300</v>
      </c>
      <c r="AA17" s="12"/>
      <c r="AB17" s="13">
        <f t="shared" si="1"/>
        <v>20089</v>
      </c>
      <c r="AC17" s="14">
        <f t="shared" si="2"/>
        <v>6600</v>
      </c>
      <c r="AD17" s="12">
        <v>340000</v>
      </c>
      <c r="AE17" s="12">
        <v>1999</v>
      </c>
      <c r="AF17" s="12">
        <v>195042</v>
      </c>
      <c r="AG17" s="12">
        <v>760</v>
      </c>
      <c r="AH17" s="30">
        <f t="shared" si="3"/>
        <v>537801</v>
      </c>
      <c r="AI17" s="12"/>
      <c r="AJ17" s="30">
        <f t="shared" si="4"/>
        <v>537801</v>
      </c>
    </row>
    <row r="18" spans="1:36" ht="17.850000000000001" customHeight="1">
      <c r="A18" s="5">
        <f t="shared" si="5"/>
        <v>15</v>
      </c>
      <c r="B18" s="5" t="s">
        <v>44</v>
      </c>
      <c r="C18" s="5">
        <v>9599</v>
      </c>
      <c r="D18" s="6" t="s">
        <v>114</v>
      </c>
      <c r="E18" s="6"/>
      <c r="F18" s="5" t="s">
        <v>59</v>
      </c>
      <c r="G18" s="3">
        <v>97007</v>
      </c>
      <c r="H18" s="3">
        <v>0</v>
      </c>
      <c r="I18" s="3">
        <v>491</v>
      </c>
      <c r="J18" s="3">
        <v>0</v>
      </c>
      <c r="K18" s="3">
        <v>53810</v>
      </c>
      <c r="L18" s="3"/>
      <c r="M18" s="3"/>
      <c r="N18" s="3">
        <v>91450</v>
      </c>
      <c r="O18" s="3">
        <v>1246</v>
      </c>
      <c r="P18" s="3">
        <v>7421</v>
      </c>
      <c r="Q18" s="3"/>
      <c r="R18" s="30">
        <f t="shared" si="0"/>
        <v>251425</v>
      </c>
      <c r="S18" s="12">
        <v>95331</v>
      </c>
      <c r="T18" s="12">
        <v>36992</v>
      </c>
      <c r="U18" s="12">
        <v>11301</v>
      </c>
      <c r="V18" s="12">
        <v>25576</v>
      </c>
      <c r="W18" s="12">
        <v>66509</v>
      </c>
      <c r="X18" s="12">
        <v>12307</v>
      </c>
      <c r="Y18" s="12">
        <v>1740</v>
      </c>
      <c r="Z18" s="12"/>
      <c r="AA18" s="12">
        <v>8115</v>
      </c>
      <c r="AB18" s="13">
        <f t="shared" si="1"/>
        <v>257871</v>
      </c>
      <c r="AC18" s="14">
        <f t="shared" si="2"/>
        <v>-6446</v>
      </c>
      <c r="AD18" s="12">
        <v>3760000</v>
      </c>
      <c r="AE18" s="12">
        <v>68997</v>
      </c>
      <c r="AF18" s="12">
        <v>118810</v>
      </c>
      <c r="AG18" s="12">
        <v>6836</v>
      </c>
      <c r="AH18" s="30">
        <f t="shared" si="3"/>
        <v>3954643</v>
      </c>
      <c r="AI18" s="12">
        <v>33267</v>
      </c>
      <c r="AJ18" s="30">
        <f t="shared" si="4"/>
        <v>3921376</v>
      </c>
    </row>
    <row r="19" spans="1:36" ht="17.850000000000001" customHeight="1">
      <c r="A19" s="5">
        <f t="shared" si="5"/>
        <v>16</v>
      </c>
      <c r="B19" s="5" t="s">
        <v>44</v>
      </c>
      <c r="C19" s="5">
        <v>9604</v>
      </c>
      <c r="D19" s="6" t="s">
        <v>115</v>
      </c>
      <c r="E19" s="6"/>
      <c r="F19" s="5" t="s">
        <v>59</v>
      </c>
      <c r="G19" s="3">
        <v>108404</v>
      </c>
      <c r="H19" s="3"/>
      <c r="I19" s="3">
        <v>710</v>
      </c>
      <c r="J19" s="3">
        <v>3510</v>
      </c>
      <c r="K19" s="3">
        <v>24293</v>
      </c>
      <c r="L19" s="3">
        <v>10000</v>
      </c>
      <c r="M19" s="3"/>
      <c r="N19" s="3">
        <v>53782</v>
      </c>
      <c r="O19" s="3">
        <v>29689</v>
      </c>
      <c r="P19" s="3">
        <v>3725</v>
      </c>
      <c r="Q19" s="3">
        <v>122</v>
      </c>
      <c r="R19" s="30">
        <f t="shared" si="0"/>
        <v>234235</v>
      </c>
      <c r="S19" s="12">
        <v>68184</v>
      </c>
      <c r="T19" s="12">
        <v>39000</v>
      </c>
      <c r="U19" s="12">
        <v>1061</v>
      </c>
      <c r="V19" s="12">
        <v>65988</v>
      </c>
      <c r="W19" s="12">
        <v>91489</v>
      </c>
      <c r="X19" s="12">
        <v>25968</v>
      </c>
      <c r="Y19" s="12">
        <v>472</v>
      </c>
      <c r="Z19" s="12"/>
      <c r="AA19" s="12"/>
      <c r="AB19" s="13">
        <f t="shared" si="1"/>
        <v>292162</v>
      </c>
      <c r="AC19" s="14">
        <f t="shared" si="2"/>
        <v>-57927</v>
      </c>
      <c r="AD19" s="12">
        <v>4565024</v>
      </c>
      <c r="AE19" s="12"/>
      <c r="AF19" s="12">
        <v>1865342</v>
      </c>
      <c r="AG19" s="12">
        <v>5661</v>
      </c>
      <c r="AH19" s="30">
        <f t="shared" si="3"/>
        <v>6436027</v>
      </c>
      <c r="AI19" s="12">
        <v>17121</v>
      </c>
      <c r="AJ19" s="30">
        <f t="shared" si="4"/>
        <v>6418906</v>
      </c>
    </row>
    <row r="20" spans="1:36" ht="17.850000000000001" customHeight="1">
      <c r="A20" s="5">
        <f t="shared" si="5"/>
        <v>17</v>
      </c>
      <c r="B20" s="5" t="s">
        <v>44</v>
      </c>
      <c r="C20" s="5">
        <v>9907</v>
      </c>
      <c r="D20" s="6" t="s">
        <v>116</v>
      </c>
      <c r="E20" s="6"/>
      <c r="F20" s="5" t="s">
        <v>64</v>
      </c>
      <c r="G20" s="3">
        <v>45152</v>
      </c>
      <c r="H20" s="3"/>
      <c r="I20" s="3"/>
      <c r="J20" s="3"/>
      <c r="K20" s="3">
        <v>15480</v>
      </c>
      <c r="L20" s="3"/>
      <c r="M20" s="3"/>
      <c r="N20" s="3"/>
      <c r="O20" s="3">
        <v>17200</v>
      </c>
      <c r="P20" s="3"/>
      <c r="Q20" s="3">
        <v>10476</v>
      </c>
      <c r="R20" s="30">
        <f>SUM(G20:Q20)</f>
        <v>88308</v>
      </c>
      <c r="S20" s="12">
        <v>60818</v>
      </c>
      <c r="T20" s="12"/>
      <c r="U20" s="12">
        <v>3376</v>
      </c>
      <c r="V20" s="12">
        <v>120</v>
      </c>
      <c r="W20" s="12">
        <v>4454</v>
      </c>
      <c r="X20" s="12">
        <v>5642</v>
      </c>
      <c r="Y20" s="12">
        <v>13854</v>
      </c>
      <c r="Z20" s="12"/>
      <c r="AA20" s="12">
        <v>257</v>
      </c>
      <c r="AB20" s="13">
        <f t="shared" si="1"/>
        <v>88521</v>
      </c>
      <c r="AC20" s="14">
        <f t="shared" si="2"/>
        <v>-213</v>
      </c>
      <c r="AD20" s="12"/>
      <c r="AE20" s="12">
        <v>3593</v>
      </c>
      <c r="AF20" s="12">
        <v>689565</v>
      </c>
      <c r="AG20" s="12">
        <v>6450</v>
      </c>
      <c r="AH20" s="30">
        <f>SUM(AD20:AG20)</f>
        <v>699608</v>
      </c>
      <c r="AI20" s="12"/>
      <c r="AJ20" s="30">
        <f>+AH20-AI20</f>
        <v>699608</v>
      </c>
    </row>
    <row r="21" spans="1:36" ht="17.850000000000001" customHeight="1">
      <c r="A21" s="5">
        <f>A20+1</f>
        <v>18</v>
      </c>
      <c r="B21" s="5" t="s">
        <v>44</v>
      </c>
      <c r="C21" s="5">
        <v>9606</v>
      </c>
      <c r="D21" s="6" t="s">
        <v>117</v>
      </c>
      <c r="E21" s="6"/>
      <c r="F21" s="5" t="s">
        <v>59</v>
      </c>
      <c r="G21" s="3">
        <v>472609</v>
      </c>
      <c r="H21" s="3">
        <v>0</v>
      </c>
      <c r="I21" s="3">
        <v>14494</v>
      </c>
      <c r="J21" s="3"/>
      <c r="K21" s="3">
        <v>24145</v>
      </c>
      <c r="L21" s="3"/>
      <c r="M21" s="3"/>
      <c r="N21" s="3">
        <v>39286</v>
      </c>
      <c r="O21" s="3">
        <v>17849</v>
      </c>
      <c r="P21" s="3"/>
      <c r="Q21" s="3"/>
      <c r="R21" s="30">
        <f t="shared" si="0"/>
        <v>568383</v>
      </c>
      <c r="S21" s="12">
        <v>74555</v>
      </c>
      <c r="T21" s="12">
        <v>31720</v>
      </c>
      <c r="U21" s="12">
        <v>10330</v>
      </c>
      <c r="V21" s="12">
        <v>95829</v>
      </c>
      <c r="W21" s="12">
        <v>104413</v>
      </c>
      <c r="X21" s="12">
        <v>81649</v>
      </c>
      <c r="Y21" s="12">
        <v>16777</v>
      </c>
      <c r="Z21" s="12">
        <v>41428</v>
      </c>
      <c r="AA21" s="12">
        <v>24964</v>
      </c>
      <c r="AB21" s="13">
        <f t="shared" si="1"/>
        <v>481665</v>
      </c>
      <c r="AC21" s="14">
        <f t="shared" si="2"/>
        <v>86718</v>
      </c>
      <c r="AD21" s="12">
        <v>4198472</v>
      </c>
      <c r="AE21" s="12">
        <v>-129</v>
      </c>
      <c r="AF21" s="12">
        <v>1310644</v>
      </c>
      <c r="AG21" s="12">
        <v>18849</v>
      </c>
      <c r="AH21" s="30">
        <f t="shared" si="3"/>
        <v>5527836</v>
      </c>
      <c r="AI21" s="12">
        <v>32407</v>
      </c>
      <c r="AJ21" s="30">
        <f t="shared" si="4"/>
        <v>5495429</v>
      </c>
    </row>
    <row r="22" spans="1:36" ht="17.850000000000001" customHeight="1">
      <c r="A22" s="5">
        <f t="shared" si="5"/>
        <v>19</v>
      </c>
      <c r="B22" s="5" t="s">
        <v>44</v>
      </c>
      <c r="C22" s="5">
        <v>9594</v>
      </c>
      <c r="D22" s="6" t="s">
        <v>118</v>
      </c>
      <c r="E22" s="6"/>
      <c r="F22" s="5" t="s">
        <v>64</v>
      </c>
      <c r="G22" s="3">
        <v>25034</v>
      </c>
      <c r="H22" s="3"/>
      <c r="I22" s="3">
        <v>384</v>
      </c>
      <c r="J22" s="3">
        <v>0</v>
      </c>
      <c r="K22" s="3">
        <v>22744</v>
      </c>
      <c r="L22" s="3"/>
      <c r="M22" s="3"/>
      <c r="N22" s="3">
        <v>17970</v>
      </c>
      <c r="O22" s="3">
        <v>4508</v>
      </c>
      <c r="P22" s="3">
        <v>2980</v>
      </c>
      <c r="Q22" s="3"/>
      <c r="R22" s="30">
        <f t="shared" si="0"/>
        <v>73620</v>
      </c>
      <c r="S22" s="12">
        <v>46611</v>
      </c>
      <c r="T22" s="12">
        <v>0</v>
      </c>
      <c r="U22" s="12"/>
      <c r="V22" s="12"/>
      <c r="W22" s="12">
        <v>37457</v>
      </c>
      <c r="X22" s="12">
        <v>1934</v>
      </c>
      <c r="Y22" s="12">
        <v>650</v>
      </c>
      <c r="Z22" s="12"/>
      <c r="AA22" s="12">
        <v>5498</v>
      </c>
      <c r="AB22" s="13">
        <f t="shared" si="1"/>
        <v>92150</v>
      </c>
      <c r="AC22" s="14">
        <f t="shared" si="2"/>
        <v>-18530</v>
      </c>
      <c r="AD22" s="12">
        <v>1086000</v>
      </c>
      <c r="AE22" s="12">
        <v>2375</v>
      </c>
      <c r="AF22" s="12">
        <v>116132</v>
      </c>
      <c r="AG22" s="12"/>
      <c r="AH22" s="30">
        <f t="shared" si="3"/>
        <v>1204507</v>
      </c>
      <c r="AI22" s="12">
        <v>0</v>
      </c>
      <c r="AJ22" s="30">
        <f t="shared" si="4"/>
        <v>1204507</v>
      </c>
    </row>
    <row r="23" spans="1:36" ht="17.850000000000001" customHeight="1">
      <c r="A23" s="5">
        <f t="shared" si="5"/>
        <v>20</v>
      </c>
      <c r="B23" s="5" t="s">
        <v>44</v>
      </c>
      <c r="C23" s="5">
        <v>9563</v>
      </c>
      <c r="D23" s="6" t="s">
        <v>119</v>
      </c>
      <c r="E23" s="6"/>
      <c r="F23" s="5" t="s">
        <v>59</v>
      </c>
      <c r="G23" s="3">
        <v>76278</v>
      </c>
      <c r="H23" s="3">
        <v>28410</v>
      </c>
      <c r="I23" s="3">
        <v>43965</v>
      </c>
      <c r="J23" s="3"/>
      <c r="K23" s="3"/>
      <c r="L23" s="3">
        <v>0</v>
      </c>
      <c r="M23" s="3"/>
      <c r="N23" s="3"/>
      <c r="O23" s="3">
        <v>3906</v>
      </c>
      <c r="P23" s="3">
        <v>1958</v>
      </c>
      <c r="Q23" s="3"/>
      <c r="R23" s="30">
        <f t="shared" si="0"/>
        <v>154517</v>
      </c>
      <c r="S23" s="12"/>
      <c r="T23" s="12"/>
      <c r="U23" s="12">
        <v>788</v>
      </c>
      <c r="V23" s="12">
        <v>80529</v>
      </c>
      <c r="W23" s="12"/>
      <c r="X23" s="12">
        <v>49393</v>
      </c>
      <c r="Y23" s="12"/>
      <c r="Z23" s="12"/>
      <c r="AA23" s="12">
        <v>14500</v>
      </c>
      <c r="AB23" s="13">
        <f t="shared" si="1"/>
        <v>145210</v>
      </c>
      <c r="AC23" s="14">
        <f t="shared" si="2"/>
        <v>9307</v>
      </c>
      <c r="AD23" s="12">
        <v>957000</v>
      </c>
      <c r="AE23" s="12">
        <v>9613</v>
      </c>
      <c r="AF23" s="12">
        <v>100493</v>
      </c>
      <c r="AG23" s="12">
        <v>2383</v>
      </c>
      <c r="AH23" s="30">
        <f t="shared" si="3"/>
        <v>1069489</v>
      </c>
      <c r="AI23" s="12">
        <v>16282</v>
      </c>
      <c r="AJ23" s="30">
        <f t="shared" si="4"/>
        <v>1053207</v>
      </c>
    </row>
    <row r="24" spans="1:36" ht="17.850000000000001" customHeight="1">
      <c r="A24" s="5">
        <f t="shared" si="5"/>
        <v>21</v>
      </c>
      <c r="B24" s="5" t="s">
        <v>44</v>
      </c>
      <c r="C24" s="5">
        <v>9529</v>
      </c>
      <c r="D24" s="6" t="s">
        <v>120</v>
      </c>
      <c r="E24" s="6"/>
      <c r="F24" s="5" t="s">
        <v>59</v>
      </c>
      <c r="G24" s="3">
        <v>78729</v>
      </c>
      <c r="H24" s="3">
        <v>656</v>
      </c>
      <c r="I24" s="3"/>
      <c r="J24" s="3"/>
      <c r="K24" s="3">
        <v>5850</v>
      </c>
      <c r="L24" s="3">
        <v>500</v>
      </c>
      <c r="M24" s="3"/>
      <c r="N24" s="3">
        <v>101639</v>
      </c>
      <c r="O24" s="3">
        <v>16649</v>
      </c>
      <c r="P24" s="3">
        <v>10580</v>
      </c>
      <c r="Q24" s="3"/>
      <c r="R24" s="30">
        <f t="shared" si="0"/>
        <v>214603</v>
      </c>
      <c r="S24" s="12">
        <v>66152</v>
      </c>
      <c r="T24" s="12">
        <v>23400</v>
      </c>
      <c r="U24" s="12">
        <v>2608</v>
      </c>
      <c r="V24" s="12">
        <v>31428</v>
      </c>
      <c r="W24" s="12">
        <v>50617</v>
      </c>
      <c r="X24" s="12">
        <v>37663</v>
      </c>
      <c r="Y24" s="12">
        <v>6018</v>
      </c>
      <c r="Z24" s="12">
        <v>1615</v>
      </c>
      <c r="AA24" s="12"/>
      <c r="AB24" s="13">
        <f t="shared" si="1"/>
        <v>219501</v>
      </c>
      <c r="AC24" s="14">
        <f t="shared" si="2"/>
        <v>-4898</v>
      </c>
      <c r="AD24" s="12">
        <v>2394574</v>
      </c>
      <c r="AE24" s="12"/>
      <c r="AF24" s="12">
        <v>974841</v>
      </c>
      <c r="AG24" s="12">
        <v>6242</v>
      </c>
      <c r="AH24" s="30">
        <f t="shared" si="3"/>
        <v>3375657</v>
      </c>
      <c r="AI24" s="12">
        <v>23938</v>
      </c>
      <c r="AJ24" s="30">
        <f t="shared" si="4"/>
        <v>3351719</v>
      </c>
    </row>
    <row r="25" spans="1:36" ht="17.850000000000001" customHeight="1">
      <c r="A25" s="5">
        <f t="shared" si="5"/>
        <v>22</v>
      </c>
      <c r="B25" s="5" t="s">
        <v>44</v>
      </c>
      <c r="C25" s="5">
        <v>9555</v>
      </c>
      <c r="D25" s="6" t="s">
        <v>121</v>
      </c>
      <c r="E25" s="6"/>
      <c r="F25" s="5" t="s">
        <v>64</v>
      </c>
      <c r="G25" s="3">
        <v>117981</v>
      </c>
      <c r="H25" s="3">
        <v>1091</v>
      </c>
      <c r="I25" s="3">
        <v>7040</v>
      </c>
      <c r="J25" s="3"/>
      <c r="K25" s="3"/>
      <c r="L25" s="3">
        <v>78220</v>
      </c>
      <c r="M25" s="3"/>
      <c r="N25" s="3">
        <v>36019</v>
      </c>
      <c r="O25" s="3">
        <v>5902</v>
      </c>
      <c r="P25" s="3"/>
      <c r="Q25" s="3"/>
      <c r="R25" s="30">
        <f t="shared" ref="R25:R48" si="6">SUM(G25:Q25)</f>
        <v>246253</v>
      </c>
      <c r="S25" s="12">
        <v>69599</v>
      </c>
      <c r="T25" s="12">
        <v>23920</v>
      </c>
      <c r="U25" s="12">
        <v>94</v>
      </c>
      <c r="V25" s="12"/>
      <c r="W25" s="12">
        <v>82242</v>
      </c>
      <c r="X25" s="12">
        <v>11888</v>
      </c>
      <c r="Y25" s="12">
        <v>11178</v>
      </c>
      <c r="Z25" s="12">
        <v>10001</v>
      </c>
      <c r="AA25" s="12"/>
      <c r="AB25" s="13">
        <f t="shared" si="1"/>
        <v>208922</v>
      </c>
      <c r="AC25" s="14">
        <f t="shared" si="2"/>
        <v>37331</v>
      </c>
      <c r="AD25" s="12">
        <v>3585000</v>
      </c>
      <c r="AE25" s="12">
        <v>393750</v>
      </c>
      <c r="AF25" s="12">
        <v>243894</v>
      </c>
      <c r="AG25" s="12">
        <v>0</v>
      </c>
      <c r="AH25" s="30">
        <f t="shared" si="3"/>
        <v>4222644</v>
      </c>
      <c r="AI25" s="12">
        <v>0</v>
      </c>
      <c r="AJ25" s="30">
        <f t="shared" si="4"/>
        <v>4222644</v>
      </c>
    </row>
    <row r="26" spans="1:36" ht="17.850000000000001" customHeight="1">
      <c r="A26" s="5">
        <f t="shared" si="5"/>
        <v>23</v>
      </c>
      <c r="B26" s="5" t="s">
        <v>44</v>
      </c>
      <c r="C26" s="5">
        <v>9548</v>
      </c>
      <c r="D26" s="6" t="s">
        <v>122</v>
      </c>
      <c r="E26" s="6"/>
      <c r="F26" s="5" t="s">
        <v>59</v>
      </c>
      <c r="G26" s="3">
        <v>171417</v>
      </c>
      <c r="H26" s="3"/>
      <c r="I26" s="3">
        <v>3536</v>
      </c>
      <c r="J26" s="3"/>
      <c r="K26" s="3">
        <v>1261</v>
      </c>
      <c r="L26" s="3"/>
      <c r="M26" s="3">
        <v>426000</v>
      </c>
      <c r="N26" s="3">
        <v>42974</v>
      </c>
      <c r="O26" s="3">
        <v>12953</v>
      </c>
      <c r="P26" s="3"/>
      <c r="Q26" s="3">
        <v>9591</v>
      </c>
      <c r="R26" s="30">
        <f t="shared" si="6"/>
        <v>667732</v>
      </c>
      <c r="S26" s="12">
        <v>94029</v>
      </c>
      <c r="T26" s="12">
        <v>9225</v>
      </c>
      <c r="U26" s="12">
        <v>3655</v>
      </c>
      <c r="V26" s="12">
        <v>15523</v>
      </c>
      <c r="W26" s="12">
        <v>673214</v>
      </c>
      <c r="X26" s="12">
        <v>35151</v>
      </c>
      <c r="Y26" s="12">
        <v>1420</v>
      </c>
      <c r="Z26" s="12">
        <v>2158</v>
      </c>
      <c r="AA26" s="12"/>
      <c r="AB26" s="13">
        <f t="shared" si="1"/>
        <v>834375</v>
      </c>
      <c r="AC26" s="14">
        <f t="shared" si="2"/>
        <v>-166643</v>
      </c>
      <c r="AD26" s="12">
        <v>3230000</v>
      </c>
      <c r="AE26" s="12">
        <v>101884</v>
      </c>
      <c r="AF26" s="12">
        <v>689126</v>
      </c>
      <c r="AG26" s="12">
        <v>44633</v>
      </c>
      <c r="AH26" s="30">
        <f t="shared" si="3"/>
        <v>4065643</v>
      </c>
      <c r="AI26" s="12">
        <v>53913</v>
      </c>
      <c r="AJ26" s="30">
        <f t="shared" si="4"/>
        <v>4011730</v>
      </c>
    </row>
    <row r="27" spans="1:36" ht="17.850000000000001" customHeight="1">
      <c r="A27" s="5">
        <f t="shared" si="5"/>
        <v>24</v>
      </c>
      <c r="B27" s="5" t="s">
        <v>44</v>
      </c>
      <c r="C27" s="5">
        <v>9549</v>
      </c>
      <c r="D27" s="6" t="s">
        <v>123</v>
      </c>
      <c r="E27" s="6"/>
      <c r="F27" s="5" t="s">
        <v>59</v>
      </c>
      <c r="G27" s="3">
        <v>134033</v>
      </c>
      <c r="H27" s="3"/>
      <c r="I27" s="3"/>
      <c r="J27" s="3">
        <v>0</v>
      </c>
      <c r="K27" s="3">
        <v>4960</v>
      </c>
      <c r="L27" s="3">
        <v>0</v>
      </c>
      <c r="M27" s="3"/>
      <c r="N27" s="3">
        <v>9781</v>
      </c>
      <c r="O27" s="3">
        <v>8768</v>
      </c>
      <c r="P27" s="3">
        <v>4762</v>
      </c>
      <c r="Q27" s="3"/>
      <c r="R27" s="30">
        <f t="shared" si="6"/>
        <v>162304</v>
      </c>
      <c r="S27" s="12">
        <v>58191</v>
      </c>
      <c r="T27" s="12">
        <v>19448</v>
      </c>
      <c r="U27" s="12">
        <v>1650</v>
      </c>
      <c r="V27" s="12">
        <v>20556</v>
      </c>
      <c r="W27" s="12">
        <v>15193</v>
      </c>
      <c r="X27" s="12">
        <v>12084</v>
      </c>
      <c r="Y27" s="12">
        <v>3442</v>
      </c>
      <c r="Z27" s="12">
        <v>900</v>
      </c>
      <c r="AA27" s="12">
        <v>1096</v>
      </c>
      <c r="AB27" s="13">
        <f t="shared" si="1"/>
        <v>132560</v>
      </c>
      <c r="AC27" s="14">
        <f t="shared" si="2"/>
        <v>29744</v>
      </c>
      <c r="AD27" s="12">
        <v>980000</v>
      </c>
      <c r="AE27" s="12">
        <v>13162</v>
      </c>
      <c r="AF27" s="12">
        <v>631952</v>
      </c>
      <c r="AG27" s="12">
        <v>141</v>
      </c>
      <c r="AH27" s="30">
        <f t="shared" si="3"/>
        <v>1625255</v>
      </c>
      <c r="AI27" s="12">
        <v>2070</v>
      </c>
      <c r="AJ27" s="30">
        <f t="shared" si="4"/>
        <v>1623185</v>
      </c>
    </row>
    <row r="28" spans="1:36" ht="17.850000000000001" customHeight="1">
      <c r="A28" s="5">
        <f t="shared" si="5"/>
        <v>25</v>
      </c>
      <c r="B28" s="5" t="s">
        <v>44</v>
      </c>
      <c r="C28" s="5">
        <v>9615</v>
      </c>
      <c r="D28" s="6" t="s">
        <v>124</v>
      </c>
      <c r="E28" s="6"/>
      <c r="F28" s="5" t="s">
        <v>64</v>
      </c>
      <c r="G28" s="3">
        <v>80231</v>
      </c>
      <c r="H28" s="3">
        <v>0</v>
      </c>
      <c r="I28" s="3">
        <v>0</v>
      </c>
      <c r="J28" s="3">
        <v>0</v>
      </c>
      <c r="K28" s="3">
        <v>0</v>
      </c>
      <c r="L28" s="3">
        <v>38025</v>
      </c>
      <c r="M28" s="3"/>
      <c r="N28" s="3">
        <v>8218</v>
      </c>
      <c r="O28" s="3">
        <v>0</v>
      </c>
      <c r="P28" s="3">
        <v>19991</v>
      </c>
      <c r="Q28" s="3">
        <v>0</v>
      </c>
      <c r="R28" s="30">
        <f t="shared" si="6"/>
        <v>146465</v>
      </c>
      <c r="S28" s="12">
        <v>59411</v>
      </c>
      <c r="T28" s="12">
        <v>0</v>
      </c>
      <c r="U28" s="12">
        <v>0</v>
      </c>
      <c r="V28" s="12">
        <v>45275</v>
      </c>
      <c r="W28" s="12">
        <v>40638</v>
      </c>
      <c r="X28" s="12">
        <v>19074</v>
      </c>
      <c r="Y28" s="12">
        <v>22400</v>
      </c>
      <c r="Z28" s="12">
        <v>0</v>
      </c>
      <c r="AA28" s="12">
        <v>0</v>
      </c>
      <c r="AB28" s="13">
        <f t="shared" si="1"/>
        <v>186798</v>
      </c>
      <c r="AC28" s="14">
        <f t="shared" si="2"/>
        <v>-40333</v>
      </c>
      <c r="AD28" s="12">
        <v>3990000</v>
      </c>
      <c r="AE28" s="12">
        <v>28454</v>
      </c>
      <c r="AF28" s="12">
        <v>911133</v>
      </c>
      <c r="AG28" s="12">
        <v>0</v>
      </c>
      <c r="AH28" s="30">
        <f t="shared" si="3"/>
        <v>4929587</v>
      </c>
      <c r="AI28" s="12">
        <v>8820</v>
      </c>
      <c r="AJ28" s="30">
        <f t="shared" si="4"/>
        <v>4920767</v>
      </c>
    </row>
    <row r="29" spans="1:36" ht="17.850000000000001" customHeight="1">
      <c r="A29" s="5">
        <f t="shared" si="5"/>
        <v>26</v>
      </c>
      <c r="B29" s="5" t="s">
        <v>44</v>
      </c>
      <c r="C29" s="5">
        <v>9614</v>
      </c>
      <c r="D29" s="6" t="s">
        <v>125</v>
      </c>
      <c r="E29" s="6"/>
      <c r="F29" s="5" t="s">
        <v>59</v>
      </c>
      <c r="G29" s="3">
        <v>121047</v>
      </c>
      <c r="H29" s="3">
        <v>1987</v>
      </c>
      <c r="I29" s="3">
        <v>53500</v>
      </c>
      <c r="J29" s="3">
        <v>0</v>
      </c>
      <c r="K29" s="3"/>
      <c r="L29" s="3"/>
      <c r="M29" s="3"/>
      <c r="N29" s="3">
        <v>34644</v>
      </c>
      <c r="O29" s="3">
        <v>1186</v>
      </c>
      <c r="P29" s="3">
        <v>12747</v>
      </c>
      <c r="Q29" s="3">
        <v>7916</v>
      </c>
      <c r="R29" s="30">
        <f t="shared" si="6"/>
        <v>233027</v>
      </c>
      <c r="S29" s="12">
        <v>77024</v>
      </c>
      <c r="T29" s="12">
        <v>20857</v>
      </c>
      <c r="U29" s="12">
        <v>1289</v>
      </c>
      <c r="V29" s="12">
        <v>84223</v>
      </c>
      <c r="W29" s="12">
        <v>30250</v>
      </c>
      <c r="X29" s="12">
        <v>35395</v>
      </c>
      <c r="Y29" s="12">
        <v>2520</v>
      </c>
      <c r="Z29" s="12"/>
      <c r="AA29" s="12"/>
      <c r="AB29" s="13">
        <f t="shared" si="1"/>
        <v>251558</v>
      </c>
      <c r="AC29" s="14">
        <f t="shared" si="2"/>
        <v>-18531</v>
      </c>
      <c r="AD29" s="12">
        <v>1089755</v>
      </c>
      <c r="AE29" s="12">
        <v>23069</v>
      </c>
      <c r="AF29" s="12">
        <v>121511</v>
      </c>
      <c r="AG29" s="12">
        <v>2507</v>
      </c>
      <c r="AH29" s="30">
        <f t="shared" si="3"/>
        <v>1236842</v>
      </c>
      <c r="AI29" s="12">
        <v>29202</v>
      </c>
      <c r="AJ29" s="30">
        <f t="shared" si="4"/>
        <v>1207640</v>
      </c>
    </row>
    <row r="30" spans="1:36" ht="17.850000000000001" customHeight="1">
      <c r="A30" s="5">
        <f t="shared" si="5"/>
        <v>27</v>
      </c>
      <c r="B30" s="5" t="s">
        <v>44</v>
      </c>
      <c r="C30" s="5">
        <v>9581</v>
      </c>
      <c r="D30" s="6" t="s">
        <v>126</v>
      </c>
      <c r="E30" s="6"/>
      <c r="F30" s="5" t="s">
        <v>59</v>
      </c>
      <c r="G30" s="3">
        <v>341507</v>
      </c>
      <c r="H30" s="3">
        <v>10460</v>
      </c>
      <c r="I30" s="3">
        <v>70452</v>
      </c>
      <c r="J30" s="3"/>
      <c r="K30" s="3">
        <v>43630</v>
      </c>
      <c r="L30" s="3">
        <v>19532</v>
      </c>
      <c r="M30" s="3"/>
      <c r="N30" s="3">
        <v>11592</v>
      </c>
      <c r="O30" s="3">
        <v>870</v>
      </c>
      <c r="P30" s="3">
        <v>49848</v>
      </c>
      <c r="Q30" s="3"/>
      <c r="R30" s="30">
        <f t="shared" si="6"/>
        <v>547891</v>
      </c>
      <c r="S30" s="12">
        <v>69581</v>
      </c>
      <c r="T30" s="12">
        <v>21320</v>
      </c>
      <c r="U30" s="12">
        <v>1451</v>
      </c>
      <c r="V30" s="12">
        <v>161156</v>
      </c>
      <c r="W30" s="12">
        <v>28281</v>
      </c>
      <c r="X30" s="12">
        <v>84624</v>
      </c>
      <c r="Y30" s="12">
        <v>38243</v>
      </c>
      <c r="Z30" s="12">
        <v>93725</v>
      </c>
      <c r="AA30" s="12">
        <v>86614</v>
      </c>
      <c r="AB30" s="13">
        <f t="shared" si="1"/>
        <v>584995</v>
      </c>
      <c r="AC30" s="14">
        <f t="shared" si="2"/>
        <v>-37104</v>
      </c>
      <c r="AD30" s="12">
        <v>1622349</v>
      </c>
      <c r="AE30" s="12">
        <v>40292</v>
      </c>
      <c r="AF30" s="12">
        <v>87721</v>
      </c>
      <c r="AG30" s="12">
        <v>6849</v>
      </c>
      <c r="AH30" s="30">
        <f t="shared" si="3"/>
        <v>1757211</v>
      </c>
      <c r="AI30" s="12">
        <v>60460</v>
      </c>
      <c r="AJ30" s="30">
        <f t="shared" si="4"/>
        <v>1696751</v>
      </c>
    </row>
    <row r="31" spans="1:36" ht="17.850000000000001" customHeight="1">
      <c r="A31" s="5">
        <f t="shared" si="5"/>
        <v>28</v>
      </c>
      <c r="B31" s="5" t="s">
        <v>44</v>
      </c>
      <c r="C31" s="5">
        <v>9618</v>
      </c>
      <c r="D31" s="6" t="s">
        <v>127</v>
      </c>
      <c r="E31" s="6"/>
      <c r="F31" s="5" t="s">
        <v>64</v>
      </c>
      <c r="G31" s="3">
        <v>85426</v>
      </c>
      <c r="H31" s="3">
        <v>0</v>
      </c>
      <c r="I31" s="3">
        <v>3005</v>
      </c>
      <c r="J31" s="3"/>
      <c r="K31" s="3">
        <v>6422</v>
      </c>
      <c r="L31" s="3">
        <v>0</v>
      </c>
      <c r="M31" s="3"/>
      <c r="N31" s="3">
        <v>1526</v>
      </c>
      <c r="O31" s="3">
        <v>1128</v>
      </c>
      <c r="P31" s="3">
        <v>0</v>
      </c>
      <c r="Q31" s="3">
        <v>6723</v>
      </c>
      <c r="R31" s="30">
        <f t="shared" si="6"/>
        <v>104230</v>
      </c>
      <c r="S31" s="12">
        <v>26407</v>
      </c>
      <c r="T31" s="12">
        <v>1527</v>
      </c>
      <c r="U31" s="12">
        <v>8571</v>
      </c>
      <c r="V31" s="12">
        <v>0</v>
      </c>
      <c r="W31" s="12">
        <v>35458</v>
      </c>
      <c r="X31" s="12">
        <v>10234</v>
      </c>
      <c r="Y31" s="12">
        <v>0</v>
      </c>
      <c r="Z31" s="12">
        <v>0</v>
      </c>
      <c r="AA31" s="12"/>
      <c r="AB31" s="13">
        <f t="shared" si="1"/>
        <v>82197</v>
      </c>
      <c r="AC31" s="14">
        <f t="shared" si="2"/>
        <v>22033</v>
      </c>
      <c r="AD31" s="12">
        <v>1876885</v>
      </c>
      <c r="AE31" s="12">
        <v>12789</v>
      </c>
      <c r="AF31" s="12">
        <v>52627</v>
      </c>
      <c r="AG31" s="12"/>
      <c r="AH31" s="30">
        <f t="shared" si="3"/>
        <v>1942301</v>
      </c>
      <c r="AI31" s="12">
        <v>0</v>
      </c>
      <c r="AJ31" s="30">
        <f t="shared" si="4"/>
        <v>1942301</v>
      </c>
    </row>
    <row r="32" spans="1:36" ht="17.850000000000001" customHeight="1">
      <c r="A32" s="5">
        <f t="shared" si="5"/>
        <v>29</v>
      </c>
      <c r="B32" s="5" t="s">
        <v>44</v>
      </c>
      <c r="C32" s="5">
        <v>9619</v>
      </c>
      <c r="D32" s="6" t="s">
        <v>128</v>
      </c>
      <c r="E32" s="6"/>
      <c r="F32" s="5" t="s">
        <v>59</v>
      </c>
      <c r="G32" s="3">
        <v>114035</v>
      </c>
      <c r="H32" s="3"/>
      <c r="I32" s="3"/>
      <c r="J32" s="3">
        <v>1870</v>
      </c>
      <c r="K32" s="3">
        <v>14463</v>
      </c>
      <c r="L32" s="3"/>
      <c r="M32" s="3"/>
      <c r="N32" s="3">
        <v>5946</v>
      </c>
      <c r="O32" s="3">
        <v>27943</v>
      </c>
      <c r="P32" s="3"/>
      <c r="Q32" s="3">
        <v>2406</v>
      </c>
      <c r="R32" s="30">
        <f t="shared" si="6"/>
        <v>166663</v>
      </c>
      <c r="S32" s="12">
        <v>64858</v>
      </c>
      <c r="T32" s="12">
        <v>25480</v>
      </c>
      <c r="U32" s="12">
        <v>959</v>
      </c>
      <c r="V32" s="12">
        <v>35157</v>
      </c>
      <c r="W32" s="12">
        <v>-104660</v>
      </c>
      <c r="X32" s="12">
        <v>162563</v>
      </c>
      <c r="Y32" s="12">
        <v>8000</v>
      </c>
      <c r="Z32" s="12">
        <v>4000</v>
      </c>
      <c r="AA32" s="12">
        <v>3810</v>
      </c>
      <c r="AB32" s="13">
        <f t="shared" si="1"/>
        <v>200167</v>
      </c>
      <c r="AC32" s="14">
        <f t="shared" si="2"/>
        <v>-33504</v>
      </c>
      <c r="AD32" s="12">
        <v>2090000</v>
      </c>
      <c r="AE32" s="12">
        <v>229</v>
      </c>
      <c r="AF32" s="12">
        <v>1698334</v>
      </c>
      <c r="AG32" s="12">
        <v>9024</v>
      </c>
      <c r="AH32" s="30">
        <f t="shared" si="3"/>
        <v>3797587</v>
      </c>
      <c r="AI32" s="12">
        <v>19926</v>
      </c>
      <c r="AJ32" s="30">
        <f t="shared" si="4"/>
        <v>3777661</v>
      </c>
    </row>
    <row r="33" spans="1:36" ht="17.850000000000001" customHeight="1">
      <c r="A33" s="5">
        <f t="shared" si="5"/>
        <v>30</v>
      </c>
      <c r="B33" s="5" t="s">
        <v>44</v>
      </c>
      <c r="C33" s="5">
        <v>9616</v>
      </c>
      <c r="D33" s="6" t="s">
        <v>129</v>
      </c>
      <c r="E33" s="6"/>
      <c r="F33" s="5" t="s">
        <v>64</v>
      </c>
      <c r="G33" s="3">
        <v>103788</v>
      </c>
      <c r="H33" s="3">
        <v>0</v>
      </c>
      <c r="I33" s="3">
        <v>0</v>
      </c>
      <c r="J33" s="3">
        <v>91187</v>
      </c>
      <c r="K33" s="3">
        <v>0</v>
      </c>
      <c r="L33" s="3">
        <v>71793</v>
      </c>
      <c r="M33" s="3"/>
      <c r="N33" s="3">
        <v>4354</v>
      </c>
      <c r="O33" s="3">
        <v>0</v>
      </c>
      <c r="P33" s="3">
        <v>7812</v>
      </c>
      <c r="Q33" s="3">
        <v>0</v>
      </c>
      <c r="R33" s="30">
        <f t="shared" si="6"/>
        <v>278934</v>
      </c>
      <c r="S33" s="12">
        <v>51929</v>
      </c>
      <c r="T33" s="12">
        <v>4190</v>
      </c>
      <c r="U33" s="12">
        <v>0</v>
      </c>
      <c r="V33" s="12">
        <v>0</v>
      </c>
      <c r="W33" s="12">
        <v>0</v>
      </c>
      <c r="X33" s="12">
        <v>23409</v>
      </c>
      <c r="Y33" s="12">
        <v>19350</v>
      </c>
      <c r="Z33" s="12">
        <v>0</v>
      </c>
      <c r="AA33" s="12">
        <v>0</v>
      </c>
      <c r="AB33" s="13">
        <f t="shared" si="1"/>
        <v>98878</v>
      </c>
      <c r="AC33" s="14">
        <f t="shared" si="2"/>
        <v>180056</v>
      </c>
      <c r="AD33" s="12">
        <v>2905000</v>
      </c>
      <c r="AE33" s="12">
        <v>0</v>
      </c>
      <c r="AF33" s="12">
        <v>151334</v>
      </c>
      <c r="AG33" s="12">
        <v>0</v>
      </c>
      <c r="AH33" s="30">
        <f t="shared" si="3"/>
        <v>3056334</v>
      </c>
      <c r="AI33" s="12">
        <v>0</v>
      </c>
      <c r="AJ33" s="30">
        <f t="shared" si="4"/>
        <v>3056334</v>
      </c>
    </row>
    <row r="34" spans="1:36" ht="17.850000000000001" customHeight="1">
      <c r="A34" s="5">
        <f t="shared" si="5"/>
        <v>31</v>
      </c>
      <c r="B34" s="5" t="s">
        <v>44</v>
      </c>
      <c r="C34" s="5">
        <v>19774</v>
      </c>
      <c r="D34" s="6" t="s">
        <v>130</v>
      </c>
      <c r="E34" s="6"/>
      <c r="F34" s="5" t="s">
        <v>59</v>
      </c>
      <c r="G34" s="3">
        <v>111802</v>
      </c>
      <c r="H34" s="3"/>
      <c r="I34" s="3">
        <v>7696</v>
      </c>
      <c r="J34" s="3"/>
      <c r="K34" s="3">
        <v>4435</v>
      </c>
      <c r="L34" s="3">
        <v>400</v>
      </c>
      <c r="M34" s="3"/>
      <c r="N34" s="3">
        <v>20294</v>
      </c>
      <c r="O34" s="3">
        <v>45549</v>
      </c>
      <c r="P34" s="3">
        <v>3572</v>
      </c>
      <c r="Q34" s="3">
        <v>32853</v>
      </c>
      <c r="R34" s="30">
        <f t="shared" si="6"/>
        <v>226601</v>
      </c>
      <c r="S34" s="3">
        <v>87579</v>
      </c>
      <c r="T34" s="3"/>
      <c r="U34" s="3">
        <v>2932</v>
      </c>
      <c r="V34" s="3">
        <v>110008</v>
      </c>
      <c r="W34" s="3">
        <v>44594</v>
      </c>
      <c r="X34" s="3">
        <v>26219</v>
      </c>
      <c r="Y34" s="3">
        <v>2806</v>
      </c>
      <c r="Z34" s="3"/>
      <c r="AA34" s="3">
        <v>26353</v>
      </c>
      <c r="AB34" s="13">
        <f t="shared" ref="AB34" si="7">SUM(S34:AA34)</f>
        <v>300491</v>
      </c>
      <c r="AC34" s="14">
        <f t="shared" si="2"/>
        <v>-73890</v>
      </c>
      <c r="AD34" s="3">
        <v>3172836</v>
      </c>
      <c r="AE34" s="3">
        <v>73529</v>
      </c>
      <c r="AF34" s="3">
        <v>1852259</v>
      </c>
      <c r="AG34" s="3">
        <v>1919</v>
      </c>
      <c r="AH34" s="30">
        <f t="shared" si="3"/>
        <v>5100543</v>
      </c>
      <c r="AI34" s="3">
        <v>267372</v>
      </c>
      <c r="AJ34" s="30">
        <f t="shared" si="4"/>
        <v>4833171</v>
      </c>
    </row>
    <row r="35" spans="1:36" ht="17.850000000000001" customHeight="1">
      <c r="A35" s="5">
        <f t="shared" si="5"/>
        <v>32</v>
      </c>
      <c r="B35" s="5" t="s">
        <v>44</v>
      </c>
      <c r="C35" s="5">
        <v>9623</v>
      </c>
      <c r="D35" s="6" t="s">
        <v>131</v>
      </c>
      <c r="E35" s="6"/>
      <c r="F35" s="5" t="s">
        <v>59</v>
      </c>
      <c r="G35" s="3">
        <v>114536</v>
      </c>
      <c r="H35" s="3"/>
      <c r="I35" s="3">
        <v>1106</v>
      </c>
      <c r="J35" s="3"/>
      <c r="K35" s="3"/>
      <c r="L35" s="3">
        <v>0</v>
      </c>
      <c r="M35" s="3"/>
      <c r="N35" s="3">
        <v>5388</v>
      </c>
      <c r="O35" s="3">
        <v>1658</v>
      </c>
      <c r="P35" s="3">
        <v>26204</v>
      </c>
      <c r="Q35" s="3">
        <v>21244</v>
      </c>
      <c r="R35" s="30">
        <f t="shared" si="6"/>
        <v>170136</v>
      </c>
      <c r="S35" s="12">
        <v>67407</v>
      </c>
      <c r="T35" s="12">
        <v>31200</v>
      </c>
      <c r="U35" s="12"/>
      <c r="V35" s="12"/>
      <c r="W35" s="12">
        <v>23960</v>
      </c>
      <c r="X35" s="12">
        <v>12730</v>
      </c>
      <c r="Y35" s="12">
        <v>544</v>
      </c>
      <c r="Z35" s="12">
        <v>1106</v>
      </c>
      <c r="AA35" s="12"/>
      <c r="AB35" s="13">
        <f t="shared" si="1"/>
        <v>136947</v>
      </c>
      <c r="AC35" s="14">
        <f t="shared" si="2"/>
        <v>33189</v>
      </c>
      <c r="AD35" s="12">
        <v>1100000</v>
      </c>
      <c r="AE35" s="12">
        <v>0</v>
      </c>
      <c r="AF35" s="12">
        <v>130072</v>
      </c>
      <c r="AG35" s="12">
        <v>2591</v>
      </c>
      <c r="AH35" s="30">
        <f t="shared" si="3"/>
        <v>1232663</v>
      </c>
      <c r="AI35" s="12">
        <v>2933</v>
      </c>
      <c r="AJ35" s="30">
        <f t="shared" si="4"/>
        <v>1229730</v>
      </c>
    </row>
    <row r="36" spans="1:36" ht="17.850000000000001" customHeight="1">
      <c r="A36" s="5">
        <f t="shared" si="5"/>
        <v>33</v>
      </c>
      <c r="B36" s="5" t="s">
        <v>44</v>
      </c>
      <c r="C36" s="5">
        <v>9534</v>
      </c>
      <c r="D36" s="6" t="s">
        <v>132</v>
      </c>
      <c r="E36" s="6"/>
      <c r="F36" s="5" t="s">
        <v>64</v>
      </c>
      <c r="G36" s="3">
        <v>161122</v>
      </c>
      <c r="H36" s="3"/>
      <c r="I36" s="3">
        <v>11584</v>
      </c>
      <c r="J36" s="3">
        <v>0</v>
      </c>
      <c r="K36" s="3"/>
      <c r="L36" s="3">
        <v>0</v>
      </c>
      <c r="M36" s="3"/>
      <c r="N36" s="3">
        <v>44495</v>
      </c>
      <c r="O36" s="3">
        <v>6249</v>
      </c>
      <c r="P36" s="3">
        <v>8983</v>
      </c>
      <c r="Q36" s="3">
        <v>25074</v>
      </c>
      <c r="R36" s="30">
        <f t="shared" si="6"/>
        <v>257507</v>
      </c>
      <c r="S36" s="12">
        <v>61500</v>
      </c>
      <c r="T36" s="12">
        <v>19422</v>
      </c>
      <c r="U36" s="12">
        <v>2220</v>
      </c>
      <c r="V36" s="12">
        <v>29586</v>
      </c>
      <c r="W36" s="12">
        <v>58577</v>
      </c>
      <c r="X36" s="12">
        <v>32199</v>
      </c>
      <c r="Y36" s="12">
        <v>66364</v>
      </c>
      <c r="Z36" s="12">
        <v>19226</v>
      </c>
      <c r="AA36" s="12"/>
      <c r="AB36" s="13">
        <f t="shared" si="1"/>
        <v>289094</v>
      </c>
      <c r="AC36" s="14">
        <f t="shared" si="2"/>
        <v>-31587</v>
      </c>
      <c r="AD36" s="12">
        <v>1802200</v>
      </c>
      <c r="AE36" s="12">
        <v>9155</v>
      </c>
      <c r="AF36" s="12">
        <v>552991</v>
      </c>
      <c r="AG36" s="12">
        <v>166</v>
      </c>
      <c r="AH36" s="30">
        <f t="shared" si="3"/>
        <v>2364512</v>
      </c>
      <c r="AI36" s="12">
        <v>1254</v>
      </c>
      <c r="AJ36" s="30">
        <f t="shared" si="4"/>
        <v>2363258</v>
      </c>
    </row>
    <row r="37" spans="1:36" ht="17.850000000000001" customHeight="1">
      <c r="A37" s="5">
        <f t="shared" si="5"/>
        <v>34</v>
      </c>
      <c r="B37" s="5" t="s">
        <v>44</v>
      </c>
      <c r="C37" s="5">
        <v>9552</v>
      </c>
      <c r="D37" s="6" t="s">
        <v>133</v>
      </c>
      <c r="E37" s="6"/>
      <c r="F37" s="5" t="s">
        <v>59</v>
      </c>
      <c r="G37" s="3">
        <v>57047</v>
      </c>
      <c r="H37" s="3">
        <v>0</v>
      </c>
      <c r="I37" s="3">
        <v>0</v>
      </c>
      <c r="J37" s="3">
        <v>0</v>
      </c>
      <c r="K37" s="3"/>
      <c r="L37" s="3"/>
      <c r="M37" s="3"/>
      <c r="N37" s="3">
        <v>530</v>
      </c>
      <c r="O37" s="3">
        <v>2768</v>
      </c>
      <c r="P37" s="3"/>
      <c r="Q37" s="3"/>
      <c r="R37" s="30">
        <f t="shared" si="6"/>
        <v>60345</v>
      </c>
      <c r="S37" s="12">
        <v>3643</v>
      </c>
      <c r="T37" s="12">
        <v>0</v>
      </c>
      <c r="U37" s="12">
        <v>1284</v>
      </c>
      <c r="V37" s="12"/>
      <c r="W37" s="12">
        <v>32462</v>
      </c>
      <c r="X37" s="12">
        <v>10345</v>
      </c>
      <c r="Y37" s="12">
        <v>16622</v>
      </c>
      <c r="Z37" s="12"/>
      <c r="AA37" s="12"/>
      <c r="AB37" s="13">
        <f t="shared" si="1"/>
        <v>64356</v>
      </c>
      <c r="AC37" s="14">
        <f t="shared" si="2"/>
        <v>-4011</v>
      </c>
      <c r="AD37" s="12">
        <v>223281</v>
      </c>
      <c r="AE37" s="12">
        <v>4080</v>
      </c>
      <c r="AF37" s="12">
        <v>145569</v>
      </c>
      <c r="AG37" s="12"/>
      <c r="AH37" s="30">
        <f t="shared" si="3"/>
        <v>372930</v>
      </c>
      <c r="AI37" s="12">
        <v>3156</v>
      </c>
      <c r="AJ37" s="30">
        <f t="shared" si="4"/>
        <v>369774</v>
      </c>
    </row>
    <row r="38" spans="1:36" ht="17.850000000000001" customHeight="1">
      <c r="A38" s="5">
        <f t="shared" si="5"/>
        <v>35</v>
      </c>
      <c r="B38" s="5" t="s">
        <v>44</v>
      </c>
      <c r="C38" s="5">
        <v>9564</v>
      </c>
      <c r="D38" s="6" t="s">
        <v>134</v>
      </c>
      <c r="E38" s="6"/>
      <c r="F38" s="5" t="s">
        <v>64</v>
      </c>
      <c r="G38" s="3">
        <v>29068</v>
      </c>
      <c r="H38" s="3">
        <v>2730</v>
      </c>
      <c r="I38" s="3"/>
      <c r="J38" s="3">
        <v>11040</v>
      </c>
      <c r="K38" s="3"/>
      <c r="L38" s="3"/>
      <c r="M38" s="3"/>
      <c r="N38" s="3">
        <v>9360</v>
      </c>
      <c r="O38" s="3">
        <v>15990</v>
      </c>
      <c r="P38" s="3">
        <v>3891</v>
      </c>
      <c r="Q38" s="3"/>
      <c r="R38" s="30">
        <f t="shared" si="6"/>
        <v>72079</v>
      </c>
      <c r="S38" s="12">
        <v>48133</v>
      </c>
      <c r="T38" s="12">
        <v>9019</v>
      </c>
      <c r="U38" s="12">
        <v>158</v>
      </c>
      <c r="V38" s="12">
        <v>9506</v>
      </c>
      <c r="W38" s="12">
        <v>57702</v>
      </c>
      <c r="X38" s="12">
        <v>15173</v>
      </c>
      <c r="Y38" s="12">
        <v>2748</v>
      </c>
      <c r="Z38" s="12">
        <v>1284</v>
      </c>
      <c r="AA38" s="12"/>
      <c r="AB38" s="13">
        <f t="shared" si="1"/>
        <v>143723</v>
      </c>
      <c r="AC38" s="14">
        <f t="shared" si="2"/>
        <v>-71644</v>
      </c>
      <c r="AD38" s="12">
        <v>800000</v>
      </c>
      <c r="AE38" s="12"/>
      <c r="AF38" s="12">
        <v>644257</v>
      </c>
      <c r="AG38" s="12"/>
      <c r="AH38" s="30">
        <f t="shared" si="3"/>
        <v>1444257</v>
      </c>
      <c r="AI38" s="12"/>
      <c r="AJ38" s="30">
        <f t="shared" si="4"/>
        <v>1444257</v>
      </c>
    </row>
    <row r="39" spans="1:36" ht="17.850000000000001" customHeight="1">
      <c r="A39" s="5">
        <f t="shared" si="5"/>
        <v>36</v>
      </c>
      <c r="B39" s="5" t="s">
        <v>44</v>
      </c>
      <c r="C39" s="5">
        <v>9532</v>
      </c>
      <c r="D39" s="6" t="s">
        <v>135</v>
      </c>
      <c r="E39" s="6"/>
      <c r="F39" s="5" t="s">
        <v>59</v>
      </c>
      <c r="G39" s="3">
        <v>117054</v>
      </c>
      <c r="H39" s="3"/>
      <c r="I39" s="3">
        <v>734</v>
      </c>
      <c r="J39" s="3">
        <v>0</v>
      </c>
      <c r="K39" s="3"/>
      <c r="L39" s="3"/>
      <c r="M39" s="3"/>
      <c r="N39" s="3">
        <v>32683</v>
      </c>
      <c r="O39" s="3">
        <v>2854</v>
      </c>
      <c r="P39" s="3">
        <v>43415</v>
      </c>
      <c r="Q39" s="3">
        <v>2054</v>
      </c>
      <c r="R39" s="30">
        <f>SUM(G39:Q39)</f>
        <v>198794</v>
      </c>
      <c r="S39" s="12">
        <v>89795</v>
      </c>
      <c r="T39" s="12"/>
      <c r="U39" s="12"/>
      <c r="V39" s="12">
        <v>46792</v>
      </c>
      <c r="W39" s="12">
        <v>20359</v>
      </c>
      <c r="X39" s="12">
        <v>16580</v>
      </c>
      <c r="Y39" s="12">
        <v>19410</v>
      </c>
      <c r="Z39" s="12">
        <v>734</v>
      </c>
      <c r="AA39" s="12">
        <v>-8992</v>
      </c>
      <c r="AB39" s="13">
        <f>SUM(S39:AA39)</f>
        <v>184678</v>
      </c>
      <c r="AC39" s="14">
        <f t="shared" si="2"/>
        <v>14116</v>
      </c>
      <c r="AD39" s="12">
        <v>788663</v>
      </c>
      <c r="AE39" s="12">
        <v>28683</v>
      </c>
      <c r="AF39" s="12">
        <v>199171</v>
      </c>
      <c r="AG39" s="12">
        <v>375</v>
      </c>
      <c r="AH39" s="30">
        <f>SUM(AD39:AG39)</f>
        <v>1016892</v>
      </c>
      <c r="AI39" s="12">
        <v>38198</v>
      </c>
      <c r="AJ39" s="30">
        <f>+AH39-AI39</f>
        <v>978694</v>
      </c>
    </row>
    <row r="40" spans="1:36" ht="17.850000000000001" customHeight="1">
      <c r="A40" s="5">
        <f>A39+1</f>
        <v>37</v>
      </c>
      <c r="B40" s="5" t="s">
        <v>44</v>
      </c>
      <c r="C40" s="5">
        <v>15065</v>
      </c>
      <c r="D40" s="6" t="s">
        <v>136</v>
      </c>
      <c r="E40" s="6"/>
      <c r="F40" s="5" t="s">
        <v>64</v>
      </c>
      <c r="G40" s="3">
        <v>73530</v>
      </c>
      <c r="H40" s="3">
        <v>43523</v>
      </c>
      <c r="I40" s="3">
        <v>0</v>
      </c>
      <c r="J40" s="3">
        <v>0</v>
      </c>
      <c r="K40" s="3">
        <v>24565</v>
      </c>
      <c r="L40" s="3">
        <v>0</v>
      </c>
      <c r="M40" s="3"/>
      <c r="N40" s="3">
        <v>5998</v>
      </c>
      <c r="O40" s="3">
        <v>981</v>
      </c>
      <c r="P40" s="3">
        <v>1235</v>
      </c>
      <c r="Q40" s="3">
        <v>0</v>
      </c>
      <c r="R40" s="30">
        <f t="shared" si="6"/>
        <v>149832</v>
      </c>
      <c r="S40" s="12">
        <v>72439</v>
      </c>
      <c r="T40" s="12">
        <v>5998</v>
      </c>
      <c r="U40" s="12">
        <v>0</v>
      </c>
      <c r="V40" s="12">
        <v>3381</v>
      </c>
      <c r="W40" s="12">
        <v>12007</v>
      </c>
      <c r="X40" s="12">
        <v>21963</v>
      </c>
      <c r="Y40" s="12">
        <v>26967</v>
      </c>
      <c r="Z40" s="12">
        <v>0</v>
      </c>
      <c r="AA40" s="12"/>
      <c r="AB40" s="13">
        <f t="shared" si="1"/>
        <v>142755</v>
      </c>
      <c r="AC40" s="14">
        <f t="shared" si="2"/>
        <v>7077</v>
      </c>
      <c r="AD40" s="12">
        <v>635000</v>
      </c>
      <c r="AE40" s="12">
        <v>4403</v>
      </c>
      <c r="AF40" s="12">
        <v>36984</v>
      </c>
      <c r="AG40" s="12">
        <v>0</v>
      </c>
      <c r="AH40" s="30">
        <f t="shared" si="3"/>
        <v>676387</v>
      </c>
      <c r="AI40" s="12">
        <v>80701</v>
      </c>
      <c r="AJ40" s="30">
        <f t="shared" si="4"/>
        <v>595686</v>
      </c>
    </row>
    <row r="41" spans="1:36" ht="17.850000000000001" customHeight="1">
      <c r="A41" s="5">
        <f t="shared" si="5"/>
        <v>38</v>
      </c>
      <c r="B41" s="5" t="s">
        <v>44</v>
      </c>
      <c r="C41" s="5">
        <v>9627</v>
      </c>
      <c r="D41" s="6" t="s">
        <v>137</v>
      </c>
      <c r="E41" s="6"/>
      <c r="F41" s="5" t="s">
        <v>59</v>
      </c>
      <c r="G41" s="3">
        <v>49538</v>
      </c>
      <c r="H41" s="3"/>
      <c r="I41" s="3"/>
      <c r="J41" s="3">
        <v>0</v>
      </c>
      <c r="K41" s="3"/>
      <c r="L41" s="3"/>
      <c r="M41" s="3"/>
      <c r="N41" s="3">
        <v>2170</v>
      </c>
      <c r="O41" s="3">
        <v>4801</v>
      </c>
      <c r="P41" s="3">
        <v>18456</v>
      </c>
      <c r="Q41" s="3">
        <v>4686</v>
      </c>
      <c r="R41" s="30">
        <f t="shared" si="6"/>
        <v>79651</v>
      </c>
      <c r="S41" s="12">
        <v>31963</v>
      </c>
      <c r="T41" s="12">
        <v>13000</v>
      </c>
      <c r="U41" s="12"/>
      <c r="V41" s="12"/>
      <c r="W41" s="12">
        <v>3689</v>
      </c>
      <c r="X41" s="12">
        <v>5120</v>
      </c>
      <c r="Y41" s="12">
        <v>1396</v>
      </c>
      <c r="Z41" s="12">
        <v>1248</v>
      </c>
      <c r="AA41" s="12">
        <v>5412</v>
      </c>
      <c r="AB41" s="13">
        <f t="shared" si="1"/>
        <v>61828</v>
      </c>
      <c r="AC41" s="14">
        <f t="shared" si="2"/>
        <v>17823</v>
      </c>
      <c r="AD41" s="12">
        <v>840000</v>
      </c>
      <c r="AE41" s="12"/>
      <c r="AF41" s="12">
        <v>334764</v>
      </c>
      <c r="AG41" s="12"/>
      <c r="AH41" s="30">
        <f t="shared" si="3"/>
        <v>1174764</v>
      </c>
      <c r="AI41" s="12"/>
      <c r="AJ41" s="30">
        <f t="shared" si="4"/>
        <v>1174764</v>
      </c>
    </row>
    <row r="42" spans="1:36" ht="17.850000000000001" customHeight="1">
      <c r="A42" s="5">
        <f t="shared" si="5"/>
        <v>39</v>
      </c>
      <c r="B42" s="5" t="s">
        <v>44</v>
      </c>
      <c r="C42" s="5">
        <v>9629</v>
      </c>
      <c r="D42" s="6" t="s">
        <v>138</v>
      </c>
      <c r="E42" s="6"/>
      <c r="F42" s="5" t="s">
        <v>59</v>
      </c>
      <c r="G42" s="3">
        <v>82317</v>
      </c>
      <c r="H42" s="3">
        <v>3470</v>
      </c>
      <c r="I42" s="3">
        <v>5000</v>
      </c>
      <c r="J42" s="3">
        <v>0</v>
      </c>
      <c r="K42" s="3">
        <v>1700</v>
      </c>
      <c r="L42" s="3"/>
      <c r="M42" s="3"/>
      <c r="N42" s="3">
        <v>5300</v>
      </c>
      <c r="O42" s="3">
        <v>10318</v>
      </c>
      <c r="P42" s="3">
        <v>2562</v>
      </c>
      <c r="Q42" s="3">
        <v>3854</v>
      </c>
      <c r="R42" s="30">
        <f t="shared" si="6"/>
        <v>114521</v>
      </c>
      <c r="S42" s="12">
        <v>64187</v>
      </c>
      <c r="T42" s="12">
        <v>41103</v>
      </c>
      <c r="U42" s="12">
        <v>4634</v>
      </c>
      <c r="V42" s="12">
        <v>13887</v>
      </c>
      <c r="W42" s="12">
        <v>19706</v>
      </c>
      <c r="X42" s="12">
        <v>7268</v>
      </c>
      <c r="Y42" s="12">
        <v>40</v>
      </c>
      <c r="Z42" s="12">
        <v>8815</v>
      </c>
      <c r="AA42" s="12">
        <v>1424</v>
      </c>
      <c r="AB42" s="13">
        <f t="shared" si="1"/>
        <v>161064</v>
      </c>
      <c r="AC42" s="14">
        <f t="shared" si="2"/>
        <v>-46543</v>
      </c>
      <c r="AD42" s="12">
        <v>1840000</v>
      </c>
      <c r="AE42" s="12">
        <v>3102</v>
      </c>
      <c r="AF42" s="12">
        <v>651943</v>
      </c>
      <c r="AG42" s="12">
        <v>7806</v>
      </c>
      <c r="AH42" s="30">
        <f t="shared" si="3"/>
        <v>2502851</v>
      </c>
      <c r="AI42" s="12">
        <v>10245</v>
      </c>
      <c r="AJ42" s="30">
        <f t="shared" si="4"/>
        <v>2492606</v>
      </c>
    </row>
    <row r="43" spans="1:36" ht="17.850000000000001" customHeight="1">
      <c r="A43" s="5">
        <f t="shared" si="5"/>
        <v>40</v>
      </c>
      <c r="B43" s="5" t="s">
        <v>44</v>
      </c>
      <c r="C43" s="5">
        <v>9554</v>
      </c>
      <c r="D43" s="6" t="s">
        <v>139</v>
      </c>
      <c r="E43" s="6"/>
      <c r="F43" s="5" t="s">
        <v>59</v>
      </c>
      <c r="G43" s="3">
        <v>198029</v>
      </c>
      <c r="H43" s="3"/>
      <c r="I43" s="3">
        <v>28766</v>
      </c>
      <c r="J43" s="3">
        <v>78488</v>
      </c>
      <c r="K43" s="3">
        <v>58617</v>
      </c>
      <c r="L43" s="3">
        <v>0</v>
      </c>
      <c r="M43" s="3"/>
      <c r="N43" s="3">
        <v>11726</v>
      </c>
      <c r="O43" s="3">
        <v>10326</v>
      </c>
      <c r="P43" s="3">
        <v>21024</v>
      </c>
      <c r="Q43" s="3">
        <v>2755</v>
      </c>
      <c r="R43" s="30">
        <f t="shared" si="6"/>
        <v>409731</v>
      </c>
      <c r="S43" s="12">
        <v>61533</v>
      </c>
      <c r="T43" s="12">
        <v>21940</v>
      </c>
      <c r="U43" s="12"/>
      <c r="V43" s="12">
        <v>127982</v>
      </c>
      <c r="W43" s="12">
        <v>47396</v>
      </c>
      <c r="X43" s="12">
        <v>29072</v>
      </c>
      <c r="Y43" s="12">
        <v>23955</v>
      </c>
      <c r="Z43" s="12">
        <v>11335</v>
      </c>
      <c r="AA43" s="12">
        <v>33159</v>
      </c>
      <c r="AB43" s="13">
        <f t="shared" si="1"/>
        <v>356372</v>
      </c>
      <c r="AC43" s="14">
        <f t="shared" si="2"/>
        <v>53359</v>
      </c>
      <c r="AD43" s="12">
        <v>2926168</v>
      </c>
      <c r="AE43" s="12">
        <v>115248</v>
      </c>
      <c r="AF43" s="12">
        <v>752311</v>
      </c>
      <c r="AG43" s="12">
        <v>1778</v>
      </c>
      <c r="AH43" s="30">
        <f t="shared" si="3"/>
        <v>3795505</v>
      </c>
      <c r="AI43" s="12">
        <v>38834</v>
      </c>
      <c r="AJ43" s="30">
        <f t="shared" si="4"/>
        <v>3756671</v>
      </c>
    </row>
    <row r="44" spans="1:36" ht="17.850000000000001" customHeight="1">
      <c r="A44" s="5">
        <f t="shared" si="5"/>
        <v>41</v>
      </c>
      <c r="B44" s="5" t="s">
        <v>44</v>
      </c>
      <c r="C44" s="5">
        <v>9568</v>
      </c>
      <c r="D44" s="6" t="s">
        <v>140</v>
      </c>
      <c r="E44" s="6"/>
      <c r="F44" s="5" t="s">
        <v>64</v>
      </c>
      <c r="G44" s="3">
        <v>151634</v>
      </c>
      <c r="H44" s="3">
        <v>0</v>
      </c>
      <c r="I44" s="3">
        <v>0</v>
      </c>
      <c r="J44" s="3">
        <v>0</v>
      </c>
      <c r="K44" s="3">
        <v>7030</v>
      </c>
      <c r="L44" s="3"/>
      <c r="M44" s="3"/>
      <c r="N44" s="3">
        <v>17680</v>
      </c>
      <c r="O44" s="3"/>
      <c r="P44" s="3">
        <v>4187</v>
      </c>
      <c r="Q44" s="3">
        <v>28</v>
      </c>
      <c r="R44" s="30">
        <f t="shared" si="6"/>
        <v>180559</v>
      </c>
      <c r="S44" s="12">
        <v>85197</v>
      </c>
      <c r="T44" s="12">
        <v>0</v>
      </c>
      <c r="U44" s="12">
        <v>35</v>
      </c>
      <c r="V44" s="12">
        <v>19490</v>
      </c>
      <c r="W44" s="12">
        <v>31750</v>
      </c>
      <c r="X44" s="12">
        <v>5690</v>
      </c>
      <c r="Y44" s="12">
        <v>185</v>
      </c>
      <c r="Z44" s="12"/>
      <c r="AA44" s="12">
        <v>11642</v>
      </c>
      <c r="AB44" s="13">
        <f t="shared" si="1"/>
        <v>153989</v>
      </c>
      <c r="AC44" s="14">
        <f t="shared" si="2"/>
        <v>26570</v>
      </c>
      <c r="AD44" s="12">
        <v>0</v>
      </c>
      <c r="AE44" s="12">
        <v>0</v>
      </c>
      <c r="AF44" s="12">
        <v>65404</v>
      </c>
      <c r="AG44" s="12">
        <v>471</v>
      </c>
      <c r="AH44" s="30">
        <f t="shared" si="3"/>
        <v>65875</v>
      </c>
      <c r="AI44" s="12">
        <v>11638</v>
      </c>
      <c r="AJ44" s="30">
        <f t="shared" si="4"/>
        <v>54237</v>
      </c>
    </row>
    <row r="45" spans="1:36" ht="17.850000000000001" customHeight="1">
      <c r="A45" s="5">
        <f t="shared" si="5"/>
        <v>42</v>
      </c>
      <c r="B45" s="5" t="s">
        <v>44</v>
      </c>
      <c r="C45" s="5">
        <v>9569</v>
      </c>
      <c r="D45" s="6" t="s">
        <v>141</v>
      </c>
      <c r="E45" s="6"/>
      <c r="F45" s="5" t="s">
        <v>64</v>
      </c>
      <c r="G45" s="3">
        <v>49269</v>
      </c>
      <c r="H45" s="3">
        <v>1407</v>
      </c>
      <c r="I45" s="3"/>
      <c r="J45" s="3">
        <v>0</v>
      </c>
      <c r="K45" s="3">
        <v>10000</v>
      </c>
      <c r="L45" s="3">
        <v>0</v>
      </c>
      <c r="M45" s="3"/>
      <c r="N45" s="3">
        <v>12423</v>
      </c>
      <c r="O45" s="3">
        <v>6484</v>
      </c>
      <c r="P45" s="3">
        <v>2537</v>
      </c>
      <c r="Q45" s="3">
        <v>4131</v>
      </c>
      <c r="R45" s="30">
        <f t="shared" si="6"/>
        <v>86251</v>
      </c>
      <c r="S45" s="12">
        <v>44071</v>
      </c>
      <c r="T45" s="12">
        <v>9317</v>
      </c>
      <c r="U45" s="12"/>
      <c r="V45" s="12">
        <v>22751</v>
      </c>
      <c r="W45" s="12">
        <v>12421</v>
      </c>
      <c r="X45" s="12">
        <v>16238</v>
      </c>
      <c r="Y45" s="12">
        <v>774</v>
      </c>
      <c r="Z45" s="12"/>
      <c r="AA45" s="12"/>
      <c r="AB45" s="13">
        <f t="shared" si="1"/>
        <v>105572</v>
      </c>
      <c r="AC45" s="14">
        <f t="shared" si="2"/>
        <v>-19321</v>
      </c>
      <c r="AD45" s="12">
        <v>675000</v>
      </c>
      <c r="AE45" s="12"/>
      <c r="AF45" s="12">
        <v>177761</v>
      </c>
      <c r="AG45" s="12"/>
      <c r="AH45" s="30">
        <f t="shared" si="3"/>
        <v>852761</v>
      </c>
      <c r="AI45" s="12">
        <v>0</v>
      </c>
      <c r="AJ45" s="30">
        <f t="shared" si="4"/>
        <v>852761</v>
      </c>
    </row>
    <row r="46" spans="1:36" ht="17.850000000000001" customHeight="1">
      <c r="A46" s="5">
        <f t="shared" si="5"/>
        <v>43</v>
      </c>
      <c r="B46" s="5" t="s">
        <v>44</v>
      </c>
      <c r="C46" s="5">
        <v>14406</v>
      </c>
      <c r="D46" s="6" t="s">
        <v>142</v>
      </c>
      <c r="E46" s="6"/>
      <c r="F46" s="5" t="s">
        <v>64</v>
      </c>
      <c r="G46" s="3">
        <v>94801</v>
      </c>
      <c r="H46" s="3"/>
      <c r="I46" s="3">
        <v>0</v>
      </c>
      <c r="J46" s="3">
        <v>66026</v>
      </c>
      <c r="K46" s="3">
        <v>15429</v>
      </c>
      <c r="L46" s="3">
        <v>0</v>
      </c>
      <c r="M46" s="3"/>
      <c r="N46" s="3">
        <v>275</v>
      </c>
      <c r="O46" s="3">
        <v>30</v>
      </c>
      <c r="P46" s="3"/>
      <c r="Q46" s="3">
        <v>278</v>
      </c>
      <c r="R46" s="30">
        <f t="shared" si="6"/>
        <v>176839</v>
      </c>
      <c r="S46" s="12">
        <v>57654</v>
      </c>
      <c r="T46" s="12"/>
      <c r="U46" s="12">
        <v>557</v>
      </c>
      <c r="V46" s="12">
        <v>9672</v>
      </c>
      <c r="W46" s="12">
        <v>9034</v>
      </c>
      <c r="X46" s="12">
        <v>568</v>
      </c>
      <c r="Y46" s="12">
        <v>4120</v>
      </c>
      <c r="Z46" s="12">
        <v>2500</v>
      </c>
      <c r="AA46" s="12">
        <v>8150</v>
      </c>
      <c r="AB46" s="13">
        <f t="shared" si="1"/>
        <v>92255</v>
      </c>
      <c r="AC46" s="14">
        <f t="shared" si="2"/>
        <v>84584</v>
      </c>
      <c r="AD46" s="12">
        <v>1282155</v>
      </c>
      <c r="AE46" s="12">
        <v>30605</v>
      </c>
      <c r="AF46" s="12">
        <v>137980</v>
      </c>
      <c r="AG46" s="12"/>
      <c r="AH46" s="30">
        <f t="shared" si="3"/>
        <v>1450740</v>
      </c>
      <c r="AI46" s="12">
        <v>3394</v>
      </c>
      <c r="AJ46" s="30">
        <f t="shared" si="4"/>
        <v>1447346</v>
      </c>
    </row>
    <row r="47" spans="1:36" ht="17.850000000000001" customHeight="1">
      <c r="A47" s="5">
        <f t="shared" si="5"/>
        <v>44</v>
      </c>
      <c r="B47" s="5" t="s">
        <v>44</v>
      </c>
      <c r="C47" s="5">
        <v>9632</v>
      </c>
      <c r="D47" s="6" t="s">
        <v>143</v>
      </c>
      <c r="E47" s="6"/>
      <c r="F47" s="5" t="s">
        <v>64</v>
      </c>
      <c r="G47" s="3">
        <v>99018</v>
      </c>
      <c r="H47" s="3"/>
      <c r="I47" s="3">
        <v>0</v>
      </c>
      <c r="J47" s="3">
        <v>158671</v>
      </c>
      <c r="K47" s="3">
        <v>8269</v>
      </c>
      <c r="L47" s="3">
        <v>0</v>
      </c>
      <c r="M47" s="3"/>
      <c r="N47" s="3">
        <v>23652</v>
      </c>
      <c r="O47" s="3">
        <v>23059</v>
      </c>
      <c r="P47" s="3">
        <v>219474</v>
      </c>
      <c r="Q47" s="3">
        <v>39639</v>
      </c>
      <c r="R47" s="30">
        <f t="shared" si="6"/>
        <v>571782</v>
      </c>
      <c r="S47" s="12">
        <v>35703</v>
      </c>
      <c r="T47" s="12">
        <v>24765</v>
      </c>
      <c r="U47" s="12">
        <v>28180</v>
      </c>
      <c r="V47" s="12">
        <v>133789</v>
      </c>
      <c r="W47" s="12">
        <v>130912</v>
      </c>
      <c r="X47" s="12">
        <v>72448</v>
      </c>
      <c r="Y47" s="12">
        <v>1000</v>
      </c>
      <c r="Z47" s="12">
        <v>0</v>
      </c>
      <c r="AA47" s="12">
        <v>2083</v>
      </c>
      <c r="AB47" s="13">
        <f t="shared" si="1"/>
        <v>428880</v>
      </c>
      <c r="AC47" s="14">
        <f t="shared" si="2"/>
        <v>142902</v>
      </c>
      <c r="AD47" s="12">
        <v>10500000</v>
      </c>
      <c r="AE47" s="12">
        <v>246944</v>
      </c>
      <c r="AF47" s="12">
        <v>1006312</v>
      </c>
      <c r="AG47" s="12">
        <v>22971</v>
      </c>
      <c r="AH47" s="30">
        <f t="shared" si="3"/>
        <v>11776227</v>
      </c>
      <c r="AI47" s="12">
        <v>97987</v>
      </c>
      <c r="AJ47" s="30">
        <f t="shared" si="4"/>
        <v>11678240</v>
      </c>
    </row>
    <row r="48" spans="1:36" ht="17.850000000000001" customHeight="1">
      <c r="A48" s="5">
        <f t="shared" si="5"/>
        <v>45</v>
      </c>
      <c r="B48" s="5" t="s">
        <v>44</v>
      </c>
      <c r="C48" s="5">
        <v>9633</v>
      </c>
      <c r="D48" s="6" t="s">
        <v>144</v>
      </c>
      <c r="E48" s="6"/>
      <c r="F48" s="5" t="s">
        <v>59</v>
      </c>
      <c r="G48" s="3">
        <v>187715</v>
      </c>
      <c r="H48" s="3">
        <v>1259</v>
      </c>
      <c r="I48" s="3">
        <v>10841</v>
      </c>
      <c r="J48" s="3">
        <v>380168</v>
      </c>
      <c r="K48" s="3">
        <v>10597</v>
      </c>
      <c r="L48" s="3">
        <v>62279</v>
      </c>
      <c r="M48" s="3"/>
      <c r="N48" s="3">
        <v>224287</v>
      </c>
      <c r="O48" s="3">
        <v>452065</v>
      </c>
      <c r="P48" s="3">
        <v>7630</v>
      </c>
      <c r="Q48" s="3">
        <v>5860</v>
      </c>
      <c r="R48" s="30">
        <f t="shared" si="6"/>
        <v>1342701</v>
      </c>
      <c r="S48" s="12">
        <v>85531</v>
      </c>
      <c r="T48" s="12">
        <v>39000</v>
      </c>
      <c r="U48" s="12">
        <v>7066</v>
      </c>
      <c r="V48" s="12">
        <v>230202</v>
      </c>
      <c r="W48" s="12">
        <v>360828</v>
      </c>
      <c r="X48" s="12">
        <v>285110</v>
      </c>
      <c r="Y48" s="12">
        <v>26272</v>
      </c>
      <c r="Z48" s="12">
        <v>20265</v>
      </c>
      <c r="AA48" s="12">
        <v>23373</v>
      </c>
      <c r="AB48" s="13">
        <f t="shared" si="1"/>
        <v>1077647</v>
      </c>
      <c r="AC48" s="14">
        <f t="shared" si="2"/>
        <v>265054</v>
      </c>
      <c r="AD48" s="12">
        <v>12943708</v>
      </c>
      <c r="AE48" s="12">
        <v>19880</v>
      </c>
      <c r="AF48" s="12">
        <v>12374470</v>
      </c>
      <c r="AG48" s="12">
        <v>34856</v>
      </c>
      <c r="AH48" s="30">
        <f t="shared" si="3"/>
        <v>25372914</v>
      </c>
      <c r="AI48" s="12">
        <v>92303</v>
      </c>
      <c r="AJ48" s="30">
        <f t="shared" si="4"/>
        <v>25280611</v>
      </c>
    </row>
    <row r="49" spans="1:36" ht="17.850000000000001" customHeight="1">
      <c r="A49" s="5">
        <f t="shared" si="5"/>
        <v>46</v>
      </c>
      <c r="B49" s="5" t="s">
        <v>44</v>
      </c>
      <c r="C49" s="5">
        <v>9570</v>
      </c>
      <c r="D49" s="6" t="s">
        <v>145</v>
      </c>
      <c r="E49" s="6"/>
      <c r="F49" s="5" t="s">
        <v>59</v>
      </c>
      <c r="G49" s="3">
        <v>67688</v>
      </c>
      <c r="H49" s="3">
        <v>5989</v>
      </c>
      <c r="I49" s="3"/>
      <c r="J49" s="3">
        <v>0</v>
      </c>
      <c r="K49" s="3">
        <v>5450</v>
      </c>
      <c r="L49" s="3"/>
      <c r="M49" s="3"/>
      <c r="N49" s="3">
        <v>141268</v>
      </c>
      <c r="O49" s="3">
        <v>5907</v>
      </c>
      <c r="P49" s="3"/>
      <c r="Q49" s="3"/>
      <c r="R49" s="30">
        <f>SUM(G49:Q49)</f>
        <v>226302</v>
      </c>
      <c r="S49" s="12">
        <v>43000</v>
      </c>
      <c r="T49" s="12"/>
      <c r="U49" s="12"/>
      <c r="V49" s="12">
        <v>45149</v>
      </c>
      <c r="W49" s="12">
        <v>95919</v>
      </c>
      <c r="X49" s="12">
        <v>22589</v>
      </c>
      <c r="Y49" s="12">
        <v>26070</v>
      </c>
      <c r="Z49" s="12"/>
      <c r="AA49" s="12">
        <v>9463</v>
      </c>
      <c r="AB49" s="13">
        <f>SUM(S49:AA49)</f>
        <v>242190</v>
      </c>
      <c r="AC49" s="14">
        <f t="shared" si="2"/>
        <v>-15888</v>
      </c>
      <c r="AD49" s="12">
        <v>2010576</v>
      </c>
      <c r="AE49" s="12">
        <v>286886</v>
      </c>
      <c r="AF49" s="12">
        <v>3283789</v>
      </c>
      <c r="AG49" s="12">
        <v>4942</v>
      </c>
      <c r="AH49" s="30">
        <f>SUM(AD49:AG49)</f>
        <v>5586193</v>
      </c>
      <c r="AI49" s="12">
        <v>21122</v>
      </c>
      <c r="AJ49" s="30">
        <f>+AH49-AI49</f>
        <v>5565071</v>
      </c>
    </row>
    <row r="50" spans="1:36" s="40" customFormat="1" ht="15.6">
      <c r="A50" s="36"/>
      <c r="B50" s="36"/>
      <c r="C50" s="37"/>
      <c r="D50" s="38" t="s">
        <v>94</v>
      </c>
      <c r="E50" s="38"/>
      <c r="F50" s="36"/>
      <c r="G50" s="39">
        <f>SUBTOTAL(109,G4:G49)</f>
        <v>4893513</v>
      </c>
      <c r="H50" s="39">
        <f t="shared" ref="H50:AJ50" si="8">SUBTOTAL(109,H4:H49)</f>
        <v>139393</v>
      </c>
      <c r="I50" s="39">
        <f t="shared" si="8"/>
        <v>273153</v>
      </c>
      <c r="J50" s="39">
        <f t="shared" si="8"/>
        <v>805420</v>
      </c>
      <c r="K50" s="39">
        <f t="shared" si="8"/>
        <v>568145</v>
      </c>
      <c r="L50" s="39">
        <f t="shared" si="8"/>
        <v>417698</v>
      </c>
      <c r="M50" s="39">
        <f t="shared" si="8"/>
        <v>426000</v>
      </c>
      <c r="N50" s="39">
        <f t="shared" si="8"/>
        <v>1186370</v>
      </c>
      <c r="O50" s="39">
        <f t="shared" si="8"/>
        <v>849600</v>
      </c>
      <c r="P50" s="39">
        <f t="shared" si="8"/>
        <v>645630</v>
      </c>
      <c r="Q50" s="39">
        <f t="shared" si="8"/>
        <v>193568</v>
      </c>
      <c r="R50" s="44">
        <f t="shared" si="8"/>
        <v>10398490</v>
      </c>
      <c r="S50" s="39">
        <f t="shared" si="8"/>
        <v>2456889</v>
      </c>
      <c r="T50" s="39">
        <f t="shared" si="8"/>
        <v>567551</v>
      </c>
      <c r="U50" s="39">
        <f t="shared" si="8"/>
        <v>182762</v>
      </c>
      <c r="V50" s="39">
        <f t="shared" si="8"/>
        <v>1905017</v>
      </c>
      <c r="W50" s="39">
        <f t="shared" si="8"/>
        <v>2458939</v>
      </c>
      <c r="X50" s="39">
        <f t="shared" si="8"/>
        <v>1388968</v>
      </c>
      <c r="Y50" s="39">
        <f t="shared" si="8"/>
        <v>420068</v>
      </c>
      <c r="Z50" s="39">
        <f t="shared" si="8"/>
        <v>235797</v>
      </c>
      <c r="AA50" s="39">
        <f t="shared" si="8"/>
        <v>412611</v>
      </c>
      <c r="AB50" s="50">
        <f t="shared" si="8"/>
        <v>10028602</v>
      </c>
      <c r="AC50" s="50">
        <f t="shared" si="8"/>
        <v>369888</v>
      </c>
      <c r="AD50" s="39">
        <f t="shared" si="8"/>
        <v>94306551</v>
      </c>
      <c r="AE50" s="39">
        <f t="shared" si="8"/>
        <v>4820709</v>
      </c>
      <c r="AF50" s="39">
        <f t="shared" si="8"/>
        <v>36763371</v>
      </c>
      <c r="AG50" s="39">
        <f t="shared" si="8"/>
        <v>201967</v>
      </c>
      <c r="AH50" s="44">
        <f t="shared" si="8"/>
        <v>136092598</v>
      </c>
      <c r="AI50" s="39">
        <f t="shared" si="8"/>
        <v>1127588</v>
      </c>
      <c r="AJ50" s="44">
        <f t="shared" si="8"/>
        <v>134965010</v>
      </c>
    </row>
    <row r="51" spans="1:36" s="40" customFormat="1" ht="15.6">
      <c r="A51" s="41"/>
      <c r="B51" s="41"/>
      <c r="C51" s="42"/>
      <c r="D51" s="38" t="s">
        <v>95</v>
      </c>
      <c r="E51" s="43"/>
      <c r="F51" s="41"/>
      <c r="G51" s="39">
        <v>4788800</v>
      </c>
      <c r="H51" s="39">
        <v>117567</v>
      </c>
      <c r="I51" s="39">
        <v>239745</v>
      </c>
      <c r="J51" s="45">
        <v>1096234</v>
      </c>
      <c r="K51" s="39">
        <v>718629</v>
      </c>
      <c r="L51" s="39">
        <v>268970</v>
      </c>
      <c r="M51" s="39">
        <v>118706</v>
      </c>
      <c r="N51" s="39">
        <v>1059740</v>
      </c>
      <c r="O51" s="39">
        <v>1043988</v>
      </c>
      <c r="P51" s="39">
        <v>565461</v>
      </c>
      <c r="Q51" s="39">
        <v>200683</v>
      </c>
      <c r="R51" s="44">
        <v>10218523</v>
      </c>
      <c r="S51" s="46">
        <v>2587382</v>
      </c>
      <c r="T51" s="39">
        <v>489194</v>
      </c>
      <c r="U51" s="39">
        <v>205843</v>
      </c>
      <c r="V51" s="39">
        <v>1820642</v>
      </c>
      <c r="W51" s="39">
        <v>2153591</v>
      </c>
      <c r="X51" s="39">
        <v>1149515</v>
      </c>
      <c r="Y51" s="39">
        <v>453924</v>
      </c>
      <c r="Z51" s="39">
        <v>205026</v>
      </c>
      <c r="AA51" s="39">
        <v>335690</v>
      </c>
      <c r="AB51" s="50">
        <v>9400807</v>
      </c>
      <c r="AC51" s="50">
        <v>817716</v>
      </c>
      <c r="AD51" s="39">
        <v>96510873</v>
      </c>
      <c r="AE51" s="39">
        <v>5117118</v>
      </c>
      <c r="AF51" s="39">
        <v>36179793</v>
      </c>
      <c r="AG51" s="39">
        <v>182025</v>
      </c>
      <c r="AH51" s="44">
        <v>137989809</v>
      </c>
      <c r="AI51" s="39">
        <v>1071312</v>
      </c>
      <c r="AJ51" s="44">
        <v>136918497</v>
      </c>
    </row>
    <row r="52" spans="1:36" s="40" customFormat="1" ht="15.6">
      <c r="A52" s="41"/>
      <c r="B52" s="41"/>
      <c r="C52" s="42"/>
      <c r="D52" s="38" t="s">
        <v>52</v>
      </c>
      <c r="E52" s="43"/>
      <c r="F52" s="41"/>
      <c r="G52" s="47">
        <f>G50/G51</f>
        <v>1.0218662295355829</v>
      </c>
      <c r="H52" s="47">
        <f t="shared" ref="H52:AJ52" si="9">H50/H51</f>
        <v>1.1856473330101134</v>
      </c>
      <c r="I52" s="47">
        <f t="shared" si="9"/>
        <v>1.1393480573108927</v>
      </c>
      <c r="J52" s="47">
        <f t="shared" si="9"/>
        <v>0.73471539835473088</v>
      </c>
      <c r="K52" s="47">
        <f t="shared" si="9"/>
        <v>0.79059570376369448</v>
      </c>
      <c r="L52" s="47">
        <f t="shared" si="9"/>
        <v>1.5529538610253932</v>
      </c>
      <c r="M52" s="47">
        <f t="shared" si="9"/>
        <v>3.5886981281485348</v>
      </c>
      <c r="N52" s="47">
        <f t="shared" si="9"/>
        <v>1.1194915734047974</v>
      </c>
      <c r="O52" s="47">
        <f t="shared" si="9"/>
        <v>0.81380245749951152</v>
      </c>
      <c r="P52" s="47">
        <f t="shared" si="9"/>
        <v>1.1417763559290561</v>
      </c>
      <c r="Q52" s="47">
        <f t="shared" si="9"/>
        <v>0.96454607515335133</v>
      </c>
      <c r="R52" s="48">
        <f t="shared" si="9"/>
        <v>1.0176118407719001</v>
      </c>
      <c r="S52" s="47">
        <f t="shared" si="9"/>
        <v>0.94956562270279377</v>
      </c>
      <c r="T52" s="47">
        <f t="shared" si="9"/>
        <v>1.1601757176089649</v>
      </c>
      <c r="U52" s="47">
        <f t="shared" si="9"/>
        <v>0.88787085302876467</v>
      </c>
      <c r="V52" s="47">
        <f t="shared" si="9"/>
        <v>1.0463435425525722</v>
      </c>
      <c r="W52" s="47">
        <f t="shared" si="9"/>
        <v>1.1417855108049764</v>
      </c>
      <c r="X52" s="47">
        <f t="shared" si="9"/>
        <v>1.2083078515721848</v>
      </c>
      <c r="Y52" s="47">
        <f t="shared" si="9"/>
        <v>0.92541482715168177</v>
      </c>
      <c r="Z52" s="47">
        <f t="shared" si="9"/>
        <v>1.150083404056071</v>
      </c>
      <c r="AA52" s="47">
        <f t="shared" si="9"/>
        <v>1.2291429592779053</v>
      </c>
      <c r="AB52" s="51">
        <f t="shared" si="9"/>
        <v>1.0667809689104351</v>
      </c>
      <c r="AC52" s="51">
        <f t="shared" si="9"/>
        <v>0.45234286720572914</v>
      </c>
      <c r="AD52" s="47">
        <f t="shared" si="9"/>
        <v>0.97715985845449771</v>
      </c>
      <c r="AE52" s="47">
        <f t="shared" si="9"/>
        <v>0.94207501175466346</v>
      </c>
      <c r="AF52" s="47">
        <f t="shared" si="9"/>
        <v>1.0161299430320123</v>
      </c>
      <c r="AG52" s="47">
        <f t="shared" si="9"/>
        <v>1.1095563796181842</v>
      </c>
      <c r="AH52" s="48">
        <f t="shared" si="9"/>
        <v>0.98625107887496244</v>
      </c>
      <c r="AI52" s="47">
        <f t="shared" si="9"/>
        <v>1.0525299819287006</v>
      </c>
      <c r="AJ52" s="48">
        <f t="shared" si="9"/>
        <v>0.98573248287994275</v>
      </c>
    </row>
    <row r="53" spans="1:36" ht="17.850000000000001" customHeight="1"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6" spans="1:36">
      <c r="H56" s="49"/>
    </row>
    <row r="57" spans="1:36">
      <c r="A57" s="21" t="s">
        <v>96</v>
      </c>
      <c r="B57" s="22"/>
    </row>
    <row r="58" spans="1:36">
      <c r="A58" s="23" t="s">
        <v>97</v>
      </c>
      <c r="B58" s="24">
        <f>COUNT(tblCentral[[#All],[Ref]])</f>
        <v>46</v>
      </c>
    </row>
    <row r="59" spans="1:36">
      <c r="A59" s="25" t="s">
        <v>98</v>
      </c>
      <c r="B59" s="26">
        <f>COUNTIF(tblCentral[[#All],[2021 Statistics Returned (Y/N)]],"Y")</f>
        <v>29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5F02-EA92-4108-840A-52A355534025}">
  <sheetPr>
    <tabColor rgb="FFFF0000"/>
  </sheetPr>
  <dimension ref="A1:AJ39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2.140625" defaultRowHeight="14.45"/>
  <cols>
    <col min="2" max="2" width="13.5703125" customWidth="1"/>
    <col min="4" max="4" width="54.140625" bestFit="1" customWidth="1"/>
    <col min="5" max="5" width="17" bestFit="1" customWidth="1"/>
    <col min="6" max="28" width="15.5703125" customWidth="1"/>
    <col min="29" max="29" width="12.85546875" customWidth="1"/>
    <col min="30" max="37" width="15.5703125" customWidth="1"/>
  </cols>
  <sheetData>
    <row r="1" spans="1:36" s="28" customFormat="1" ht="23.45">
      <c r="A1" s="4" t="s">
        <v>146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/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5">
        <v>1</v>
      </c>
      <c r="B4" s="5" t="s">
        <v>45</v>
      </c>
      <c r="C4" s="5">
        <v>15036</v>
      </c>
      <c r="D4" s="6" t="s">
        <v>147</v>
      </c>
      <c r="E4" s="6"/>
      <c r="F4" s="12" t="s">
        <v>59</v>
      </c>
      <c r="G4" s="12">
        <v>157070</v>
      </c>
      <c r="H4" s="12">
        <v>6013</v>
      </c>
      <c r="I4" s="12">
        <v>1208</v>
      </c>
      <c r="J4" s="12">
        <v>26395</v>
      </c>
      <c r="K4" s="12"/>
      <c r="L4" s="12">
        <v>8970</v>
      </c>
      <c r="M4" s="12"/>
      <c r="N4" s="12">
        <v>110600</v>
      </c>
      <c r="O4" s="12">
        <v>915</v>
      </c>
      <c r="P4" s="12"/>
      <c r="Q4" s="12"/>
      <c r="R4" s="32">
        <f>SUM(G4:Q4)</f>
        <v>311171</v>
      </c>
      <c r="S4" s="12">
        <v>67140</v>
      </c>
      <c r="T4" s="12">
        <v>26000</v>
      </c>
      <c r="U4" s="12">
        <v>10555</v>
      </c>
      <c r="V4" s="12">
        <v>42003</v>
      </c>
      <c r="W4" s="12">
        <v>60055</v>
      </c>
      <c r="X4" s="12">
        <v>38049</v>
      </c>
      <c r="Y4" s="12">
        <v>5421</v>
      </c>
      <c r="Z4" s="12"/>
      <c r="AA4" s="12">
        <v>14889</v>
      </c>
      <c r="AB4" s="13">
        <f>SUM(S4:AA4)</f>
        <v>264112</v>
      </c>
      <c r="AC4" s="14">
        <f t="shared" ref="AC4:AC29" si="0">R4-AB4</f>
        <v>47059</v>
      </c>
      <c r="AD4" s="12">
        <v>5917936</v>
      </c>
      <c r="AE4" s="12">
        <v>23945</v>
      </c>
      <c r="AF4" s="12">
        <v>74569</v>
      </c>
      <c r="AG4" s="12">
        <v>3693</v>
      </c>
      <c r="AH4" s="30">
        <f>SUM(AD4:AG4)</f>
        <v>6020143</v>
      </c>
      <c r="AI4" s="12">
        <v>414342</v>
      </c>
      <c r="AJ4" s="30">
        <f>+AH4-AI4</f>
        <v>5605801</v>
      </c>
    </row>
    <row r="5" spans="1:36" ht="17.850000000000001" customHeight="1">
      <c r="A5" s="5">
        <f t="shared" ref="A5:A29" si="1">A4+1</f>
        <v>2</v>
      </c>
      <c r="B5" s="5" t="s">
        <v>45</v>
      </c>
      <c r="C5" s="5">
        <v>9365</v>
      </c>
      <c r="D5" s="6" t="s">
        <v>148</v>
      </c>
      <c r="E5" s="6"/>
      <c r="F5" s="12" t="s">
        <v>64</v>
      </c>
      <c r="G5" s="12">
        <v>202258</v>
      </c>
      <c r="H5" s="12">
        <v>17672</v>
      </c>
      <c r="I5" s="12">
        <v>6487</v>
      </c>
      <c r="J5" s="12">
        <v>4198</v>
      </c>
      <c r="K5" s="12">
        <v>7000</v>
      </c>
      <c r="L5" s="12"/>
      <c r="M5" s="12"/>
      <c r="N5" s="12">
        <v>11061</v>
      </c>
      <c r="O5" s="12">
        <v>4800</v>
      </c>
      <c r="P5" s="12">
        <v>3289</v>
      </c>
      <c r="Q5" s="12">
        <v>383</v>
      </c>
      <c r="R5" s="32">
        <f t="shared" ref="R5:R29" si="2">SUM(G5:Q5)</f>
        <v>257148</v>
      </c>
      <c r="S5" s="12">
        <v>86496</v>
      </c>
      <c r="T5" s="12">
        <v>15796</v>
      </c>
      <c r="U5" s="12">
        <v>19167</v>
      </c>
      <c r="V5" s="12">
        <v>22497</v>
      </c>
      <c r="W5" s="12">
        <v>55255</v>
      </c>
      <c r="X5" s="12">
        <v>10171</v>
      </c>
      <c r="Y5" s="12">
        <v>56786</v>
      </c>
      <c r="Z5" s="12">
        <v>4526</v>
      </c>
      <c r="AA5" s="12">
        <v>1957</v>
      </c>
      <c r="AB5" s="13">
        <f t="shared" ref="AB5:AB29" si="3">SUM(S5:AA5)</f>
        <v>272651</v>
      </c>
      <c r="AC5" s="14">
        <f t="shared" si="0"/>
        <v>-15503</v>
      </c>
      <c r="AD5" s="12">
        <v>3048183</v>
      </c>
      <c r="AE5" s="12">
        <v>20158</v>
      </c>
      <c r="AF5" s="12">
        <v>213718</v>
      </c>
      <c r="AG5" s="12">
        <v>1762</v>
      </c>
      <c r="AH5" s="30">
        <f t="shared" ref="AH5:AH29" si="4">SUM(AD5:AG5)</f>
        <v>3283821</v>
      </c>
      <c r="AI5" s="12">
        <v>80504</v>
      </c>
      <c r="AJ5" s="30">
        <f t="shared" ref="AJ5:AJ29" si="5">+AH5-AI5</f>
        <v>3203317</v>
      </c>
    </row>
    <row r="6" spans="1:36" ht="17.850000000000001" customHeight="1">
      <c r="A6" s="5">
        <f t="shared" si="1"/>
        <v>3</v>
      </c>
      <c r="B6" s="5" t="s">
        <v>45</v>
      </c>
      <c r="C6" s="5">
        <v>9367</v>
      </c>
      <c r="D6" s="6" t="s">
        <v>149</v>
      </c>
      <c r="E6" s="6"/>
      <c r="F6" s="12" t="s">
        <v>64</v>
      </c>
      <c r="G6" s="12">
        <v>43773</v>
      </c>
      <c r="H6" s="12">
        <v>0</v>
      </c>
      <c r="I6" s="12">
        <v>680</v>
      </c>
      <c r="J6" s="12">
        <v>0</v>
      </c>
      <c r="K6" s="12"/>
      <c r="L6" s="12"/>
      <c r="M6" s="12"/>
      <c r="N6" s="12">
        <v>25516</v>
      </c>
      <c r="O6" s="12">
        <v>1560</v>
      </c>
      <c r="P6" s="12"/>
      <c r="Q6" s="12">
        <v>0</v>
      </c>
      <c r="R6" s="32">
        <f t="shared" si="2"/>
        <v>71529</v>
      </c>
      <c r="S6" s="12">
        <v>31423</v>
      </c>
      <c r="T6" s="12">
        <v>10335</v>
      </c>
      <c r="U6" s="12"/>
      <c r="V6" s="12">
        <v>2129</v>
      </c>
      <c r="W6" s="12">
        <v>17145</v>
      </c>
      <c r="X6" s="12">
        <v>10317</v>
      </c>
      <c r="Y6" s="12">
        <v>0</v>
      </c>
      <c r="Z6" s="12">
        <v>0</v>
      </c>
      <c r="AA6" s="12">
        <v>347</v>
      </c>
      <c r="AB6" s="13">
        <f t="shared" si="3"/>
        <v>71696</v>
      </c>
      <c r="AC6" s="14">
        <f t="shared" si="0"/>
        <v>-167</v>
      </c>
      <c r="AD6" s="12">
        <v>549000</v>
      </c>
      <c r="AE6" s="12">
        <v>0</v>
      </c>
      <c r="AF6" s="12">
        <v>47054</v>
      </c>
      <c r="AG6" s="12">
        <v>0</v>
      </c>
      <c r="AH6" s="30">
        <f t="shared" si="4"/>
        <v>596054</v>
      </c>
      <c r="AI6" s="12">
        <v>32066</v>
      </c>
      <c r="AJ6" s="30">
        <f t="shared" si="5"/>
        <v>563988</v>
      </c>
    </row>
    <row r="7" spans="1:36" ht="17.850000000000001" customHeight="1">
      <c r="A7" s="5">
        <f t="shared" si="1"/>
        <v>4</v>
      </c>
      <c r="B7" s="5" t="s">
        <v>45</v>
      </c>
      <c r="C7" s="5">
        <v>9368</v>
      </c>
      <c r="D7" s="6" t="s">
        <v>150</v>
      </c>
      <c r="E7" s="6"/>
      <c r="F7" s="12" t="s">
        <v>59</v>
      </c>
      <c r="G7" s="12">
        <v>37790</v>
      </c>
      <c r="H7" s="12"/>
      <c r="I7" s="12"/>
      <c r="J7" s="12">
        <v>0</v>
      </c>
      <c r="K7" s="12"/>
      <c r="L7" s="12"/>
      <c r="M7" s="12"/>
      <c r="N7" s="12">
        <v>36436</v>
      </c>
      <c r="O7" s="12">
        <v>1362</v>
      </c>
      <c r="P7" s="12">
        <v>30134</v>
      </c>
      <c r="Q7" s="12"/>
      <c r="R7" s="32">
        <f t="shared" si="2"/>
        <v>105722</v>
      </c>
      <c r="S7" s="12">
        <v>16193</v>
      </c>
      <c r="T7" s="12">
        <v>4800</v>
      </c>
      <c r="U7" s="12">
        <v>3063</v>
      </c>
      <c r="V7" s="12">
        <v>11549</v>
      </c>
      <c r="W7" s="12">
        <v>176622</v>
      </c>
      <c r="X7" s="12">
        <v>29023</v>
      </c>
      <c r="Y7" s="12">
        <v>460</v>
      </c>
      <c r="Z7" s="12">
        <v>0</v>
      </c>
      <c r="AA7" s="12">
        <v>0</v>
      </c>
      <c r="AB7" s="13">
        <f t="shared" si="3"/>
        <v>241710</v>
      </c>
      <c r="AC7" s="14">
        <f t="shared" si="0"/>
        <v>-135988</v>
      </c>
      <c r="AD7" s="12">
        <v>1580000</v>
      </c>
      <c r="AE7" s="12">
        <v>0</v>
      </c>
      <c r="AF7" s="12">
        <v>49816</v>
      </c>
      <c r="AG7" s="12">
        <v>715</v>
      </c>
      <c r="AH7" s="30">
        <f t="shared" si="4"/>
        <v>1630531</v>
      </c>
      <c r="AI7" s="12"/>
      <c r="AJ7" s="30">
        <f t="shared" si="5"/>
        <v>1630531</v>
      </c>
    </row>
    <row r="8" spans="1:36" ht="17.850000000000001" customHeight="1">
      <c r="A8" s="5">
        <f t="shared" si="1"/>
        <v>5</v>
      </c>
      <c r="B8" s="5" t="s">
        <v>45</v>
      </c>
      <c r="C8" s="5">
        <v>9376</v>
      </c>
      <c r="D8" s="6" t="s">
        <v>151</v>
      </c>
      <c r="E8" s="6"/>
      <c r="F8" s="12" t="s">
        <v>64</v>
      </c>
      <c r="G8" s="12">
        <v>31802</v>
      </c>
      <c r="H8" s="12"/>
      <c r="I8" s="12">
        <v>0</v>
      </c>
      <c r="J8" s="12">
        <v>0</v>
      </c>
      <c r="K8" s="12">
        <v>7030</v>
      </c>
      <c r="L8" s="12"/>
      <c r="M8" s="12"/>
      <c r="N8" s="12">
        <v>5797</v>
      </c>
      <c r="O8" s="12"/>
      <c r="P8" s="12"/>
      <c r="Q8" s="12">
        <v>1522</v>
      </c>
      <c r="R8" s="32">
        <f t="shared" si="2"/>
        <v>46151</v>
      </c>
      <c r="S8" s="12">
        <v>0</v>
      </c>
      <c r="T8" s="12">
        <v>0</v>
      </c>
      <c r="U8" s="12">
        <v>2115</v>
      </c>
      <c r="V8" s="12">
        <v>24084</v>
      </c>
      <c r="W8" s="12">
        <v>9400</v>
      </c>
      <c r="X8" s="12">
        <v>5584</v>
      </c>
      <c r="Y8" s="12">
        <v>543</v>
      </c>
      <c r="Z8" s="12"/>
      <c r="AA8" s="12">
        <v>3443</v>
      </c>
      <c r="AB8" s="13">
        <f t="shared" si="3"/>
        <v>45169</v>
      </c>
      <c r="AC8" s="14">
        <f t="shared" si="0"/>
        <v>982</v>
      </c>
      <c r="AD8" s="12">
        <v>1355175</v>
      </c>
      <c r="AE8" s="12"/>
      <c r="AF8" s="12"/>
      <c r="AG8" s="12">
        <v>0</v>
      </c>
      <c r="AH8" s="30">
        <f t="shared" si="4"/>
        <v>1355175</v>
      </c>
      <c r="AI8" s="12">
        <v>-13120</v>
      </c>
      <c r="AJ8" s="30">
        <f t="shared" si="5"/>
        <v>1368295</v>
      </c>
    </row>
    <row r="9" spans="1:36" ht="17.850000000000001" customHeight="1">
      <c r="A9" s="5">
        <f t="shared" si="1"/>
        <v>6</v>
      </c>
      <c r="B9" s="5" t="s">
        <v>45</v>
      </c>
      <c r="C9" s="5">
        <v>9369</v>
      </c>
      <c r="D9" s="6" t="s">
        <v>152</v>
      </c>
      <c r="E9" s="6"/>
      <c r="F9" s="12" t="s">
        <v>59</v>
      </c>
      <c r="G9" s="12">
        <v>278976</v>
      </c>
      <c r="H9" s="12">
        <v>3513</v>
      </c>
      <c r="I9" s="12"/>
      <c r="J9" s="12">
        <v>17596</v>
      </c>
      <c r="K9" s="12">
        <v>18745</v>
      </c>
      <c r="L9" s="12">
        <v>6739</v>
      </c>
      <c r="M9" s="12"/>
      <c r="N9" s="12">
        <v>68192</v>
      </c>
      <c r="O9" s="12">
        <v>2224</v>
      </c>
      <c r="P9" s="12">
        <v>4091</v>
      </c>
      <c r="Q9" s="12"/>
      <c r="R9" s="32">
        <f t="shared" si="2"/>
        <v>400076</v>
      </c>
      <c r="S9" s="12">
        <v>124800</v>
      </c>
      <c r="T9" s="12">
        <v>51160</v>
      </c>
      <c r="U9" s="12">
        <v>6790</v>
      </c>
      <c r="V9" s="12">
        <v>73376</v>
      </c>
      <c r="W9" s="12">
        <v>28268</v>
      </c>
      <c r="X9" s="12">
        <v>56222</v>
      </c>
      <c r="Y9" s="12">
        <v>4573</v>
      </c>
      <c r="Z9" s="12"/>
      <c r="AA9" s="12">
        <v>10563</v>
      </c>
      <c r="AB9" s="13">
        <f t="shared" si="3"/>
        <v>355752</v>
      </c>
      <c r="AC9" s="14">
        <f t="shared" si="0"/>
        <v>44324</v>
      </c>
      <c r="AD9" s="12">
        <v>4547700</v>
      </c>
      <c r="AE9" s="12">
        <v>1088258</v>
      </c>
      <c r="AF9" s="12">
        <v>1705890</v>
      </c>
      <c r="AG9" s="12">
        <v>26636</v>
      </c>
      <c r="AH9" s="30">
        <f t="shared" si="4"/>
        <v>7368484</v>
      </c>
      <c r="AI9" s="12">
        <v>189749</v>
      </c>
      <c r="AJ9" s="30">
        <f t="shared" si="5"/>
        <v>7178735</v>
      </c>
    </row>
    <row r="10" spans="1:36" ht="17.850000000000001" customHeight="1">
      <c r="A10" s="5">
        <f t="shared" si="1"/>
        <v>7</v>
      </c>
      <c r="B10" s="5" t="s">
        <v>45</v>
      </c>
      <c r="C10" s="5">
        <v>9393</v>
      </c>
      <c r="D10" s="6" t="s">
        <v>153</v>
      </c>
      <c r="E10" s="6"/>
      <c r="F10" s="12" t="s">
        <v>64</v>
      </c>
      <c r="G10" s="12">
        <v>27934</v>
      </c>
      <c r="H10" s="12">
        <v>35</v>
      </c>
      <c r="I10" s="12">
        <v>0</v>
      </c>
      <c r="J10" s="12"/>
      <c r="K10" s="12">
        <v>0</v>
      </c>
      <c r="L10" s="12">
        <v>0</v>
      </c>
      <c r="M10" s="12"/>
      <c r="N10" s="12">
        <v>9043</v>
      </c>
      <c r="O10" s="12">
        <v>3594</v>
      </c>
      <c r="P10" s="12">
        <v>1807</v>
      </c>
      <c r="Q10" s="12">
        <v>7068</v>
      </c>
      <c r="R10" s="32">
        <f t="shared" si="2"/>
        <v>49481</v>
      </c>
      <c r="S10" s="12"/>
      <c r="T10" s="12">
        <v>0</v>
      </c>
      <c r="U10" s="12"/>
      <c r="V10" s="12"/>
      <c r="W10" s="12">
        <v>11507</v>
      </c>
      <c r="X10" s="12">
        <v>19671</v>
      </c>
      <c r="Y10" s="12">
        <v>1100</v>
      </c>
      <c r="Z10" s="12"/>
      <c r="AA10" s="12">
        <v>11722</v>
      </c>
      <c r="AB10" s="13">
        <f t="shared" si="3"/>
        <v>44000</v>
      </c>
      <c r="AC10" s="14">
        <f t="shared" si="0"/>
        <v>5481</v>
      </c>
      <c r="AD10" s="12">
        <v>1045000</v>
      </c>
      <c r="AE10" s="12">
        <v>217600</v>
      </c>
      <c r="AF10" s="12">
        <v>11007726</v>
      </c>
      <c r="AG10" s="12">
        <v>0</v>
      </c>
      <c r="AH10" s="30">
        <f t="shared" si="4"/>
        <v>12270326</v>
      </c>
      <c r="AI10" s="12">
        <v>0</v>
      </c>
      <c r="AJ10" s="30">
        <f t="shared" si="5"/>
        <v>12270326</v>
      </c>
    </row>
    <row r="11" spans="1:36" ht="17.850000000000001" customHeight="1">
      <c r="A11" s="5">
        <f t="shared" si="1"/>
        <v>8</v>
      </c>
      <c r="B11" s="5" t="s">
        <v>45</v>
      </c>
      <c r="C11" s="5">
        <v>9396</v>
      </c>
      <c r="D11" s="6" t="s">
        <v>154</v>
      </c>
      <c r="E11" s="6"/>
      <c r="F11" s="12" t="s">
        <v>59</v>
      </c>
      <c r="G11" s="12">
        <v>194219</v>
      </c>
      <c r="H11" s="12">
        <v>12336</v>
      </c>
      <c r="I11" s="12"/>
      <c r="J11" s="12">
        <v>0</v>
      </c>
      <c r="K11" s="12">
        <v>18357</v>
      </c>
      <c r="L11" s="12">
        <v>0</v>
      </c>
      <c r="M11" s="12"/>
      <c r="N11" s="12">
        <v>6409</v>
      </c>
      <c r="O11" s="12">
        <v>807</v>
      </c>
      <c r="P11" s="12"/>
      <c r="Q11" s="12"/>
      <c r="R11" s="32">
        <f t="shared" si="2"/>
        <v>232128</v>
      </c>
      <c r="S11" s="12">
        <v>66746</v>
      </c>
      <c r="T11" s="12">
        <v>27944</v>
      </c>
      <c r="U11" s="12">
        <v>3468</v>
      </c>
      <c r="V11" s="12">
        <v>46209</v>
      </c>
      <c r="W11" s="12">
        <v>21016</v>
      </c>
      <c r="X11" s="12">
        <v>24566</v>
      </c>
      <c r="Y11" s="12">
        <v>8595</v>
      </c>
      <c r="Z11" s="12"/>
      <c r="AA11" s="12">
        <v>45179</v>
      </c>
      <c r="AB11" s="13">
        <f t="shared" si="3"/>
        <v>243723</v>
      </c>
      <c r="AC11" s="14">
        <f t="shared" si="0"/>
        <v>-11595</v>
      </c>
      <c r="AD11" s="12">
        <v>2012841</v>
      </c>
      <c r="AE11" s="12">
        <v>8572</v>
      </c>
      <c r="AF11" s="12">
        <v>67319</v>
      </c>
      <c r="AG11" s="12">
        <v>30</v>
      </c>
      <c r="AH11" s="30">
        <f t="shared" si="4"/>
        <v>2088762</v>
      </c>
      <c r="AI11" s="12">
        <v>17613</v>
      </c>
      <c r="AJ11" s="30">
        <f t="shared" si="5"/>
        <v>2071149</v>
      </c>
    </row>
    <row r="12" spans="1:36" ht="17.850000000000001" customHeight="1">
      <c r="A12" s="5">
        <f t="shared" si="1"/>
        <v>9</v>
      </c>
      <c r="B12" s="5" t="s">
        <v>45</v>
      </c>
      <c r="C12" s="5">
        <v>9397</v>
      </c>
      <c r="D12" s="6" t="s">
        <v>155</v>
      </c>
      <c r="E12" s="6"/>
      <c r="F12" s="12" t="s">
        <v>59</v>
      </c>
      <c r="G12" s="12">
        <v>35655</v>
      </c>
      <c r="H12" s="12"/>
      <c r="I12" s="12">
        <v>0</v>
      </c>
      <c r="J12" s="12">
        <v>3687</v>
      </c>
      <c r="K12" s="12">
        <v>0</v>
      </c>
      <c r="L12" s="12">
        <v>0</v>
      </c>
      <c r="M12" s="12"/>
      <c r="N12" s="12">
        <v>15713</v>
      </c>
      <c r="O12" s="12">
        <v>862</v>
      </c>
      <c r="P12" s="12"/>
      <c r="Q12" s="12"/>
      <c r="R12" s="32">
        <f t="shared" si="2"/>
        <v>55917</v>
      </c>
      <c r="S12" s="12">
        <v>3750</v>
      </c>
      <c r="T12" s="12">
        <v>200</v>
      </c>
      <c r="U12" s="12">
        <v>2909</v>
      </c>
      <c r="V12" s="12">
        <v>492</v>
      </c>
      <c r="W12" s="12">
        <v>12273</v>
      </c>
      <c r="X12" s="12">
        <v>1369</v>
      </c>
      <c r="Y12" s="12">
        <v>2950</v>
      </c>
      <c r="Z12" s="12"/>
      <c r="AA12" s="12">
        <v>3687</v>
      </c>
      <c r="AB12" s="13">
        <f t="shared" si="3"/>
        <v>27630</v>
      </c>
      <c r="AC12" s="14">
        <f t="shared" si="0"/>
        <v>28287</v>
      </c>
      <c r="AD12" s="12">
        <v>492000</v>
      </c>
      <c r="AE12" s="12">
        <v>0</v>
      </c>
      <c r="AF12" s="12">
        <v>157183</v>
      </c>
      <c r="AG12" s="12">
        <v>0</v>
      </c>
      <c r="AH12" s="30">
        <f t="shared" si="4"/>
        <v>649183</v>
      </c>
      <c r="AI12" s="12"/>
      <c r="AJ12" s="30">
        <f t="shared" si="5"/>
        <v>649183</v>
      </c>
    </row>
    <row r="13" spans="1:36" ht="17.850000000000001" customHeight="1">
      <c r="A13" s="5">
        <f t="shared" si="1"/>
        <v>10</v>
      </c>
      <c r="B13" s="5" t="s">
        <v>45</v>
      </c>
      <c r="C13" s="5">
        <v>9373</v>
      </c>
      <c r="D13" s="6" t="s">
        <v>156</v>
      </c>
      <c r="E13" s="6"/>
      <c r="F13" s="12" t="s">
        <v>59</v>
      </c>
      <c r="G13" s="12">
        <v>12177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/>
      <c r="N13" s="12">
        <v>15528</v>
      </c>
      <c r="O13" s="12">
        <v>824</v>
      </c>
      <c r="P13" s="12">
        <v>0</v>
      </c>
      <c r="Q13" s="12">
        <v>0</v>
      </c>
      <c r="R13" s="32">
        <f t="shared" si="2"/>
        <v>28529</v>
      </c>
      <c r="S13" s="12">
        <v>996</v>
      </c>
      <c r="T13" s="12">
        <v>0</v>
      </c>
      <c r="U13" s="12">
        <v>6510</v>
      </c>
      <c r="V13" s="12"/>
      <c r="W13" s="12">
        <v>18849</v>
      </c>
      <c r="X13" s="12">
        <v>3357</v>
      </c>
      <c r="Y13" s="12">
        <v>650</v>
      </c>
      <c r="Z13" s="12">
        <v>0</v>
      </c>
      <c r="AA13" s="12"/>
      <c r="AB13" s="13">
        <f t="shared" si="3"/>
        <v>30362</v>
      </c>
      <c r="AC13" s="14">
        <f t="shared" si="0"/>
        <v>-1833</v>
      </c>
      <c r="AD13" s="12">
        <v>555000</v>
      </c>
      <c r="AE13" s="12">
        <v>20000</v>
      </c>
      <c r="AF13" s="12">
        <v>60805</v>
      </c>
      <c r="AG13" s="12">
        <v>456</v>
      </c>
      <c r="AH13" s="30">
        <f t="shared" si="4"/>
        <v>636261</v>
      </c>
      <c r="AI13" s="12">
        <v>388</v>
      </c>
      <c r="AJ13" s="30">
        <f t="shared" si="5"/>
        <v>635873</v>
      </c>
    </row>
    <row r="14" spans="1:36" ht="17.850000000000001" customHeight="1">
      <c r="A14" s="5">
        <f t="shared" si="1"/>
        <v>11</v>
      </c>
      <c r="B14" s="5" t="s">
        <v>45</v>
      </c>
      <c r="C14" s="5">
        <v>9375</v>
      </c>
      <c r="D14" s="6" t="s">
        <v>157</v>
      </c>
      <c r="E14" s="6"/>
      <c r="F14" s="12" t="s">
        <v>64</v>
      </c>
      <c r="G14" s="12">
        <v>129076</v>
      </c>
      <c r="H14" s="12">
        <v>3376</v>
      </c>
      <c r="I14" s="12">
        <v>3380</v>
      </c>
      <c r="J14" s="12">
        <v>10068</v>
      </c>
      <c r="K14" s="12">
        <v>0</v>
      </c>
      <c r="L14" s="12"/>
      <c r="M14" s="12"/>
      <c r="N14" s="12">
        <v>18950</v>
      </c>
      <c r="O14" s="12">
        <v>9936</v>
      </c>
      <c r="P14" s="12">
        <v>14356</v>
      </c>
      <c r="Q14" s="12">
        <v>10140</v>
      </c>
      <c r="R14" s="32">
        <f t="shared" si="2"/>
        <v>199282</v>
      </c>
      <c r="S14" s="12">
        <v>70286</v>
      </c>
      <c r="T14" s="12">
        <v>18200</v>
      </c>
      <c r="U14" s="12"/>
      <c r="V14" s="12">
        <v>10762</v>
      </c>
      <c r="W14" s="12">
        <v>34900</v>
      </c>
      <c r="X14" s="12">
        <v>26019</v>
      </c>
      <c r="Y14" s="12">
        <v>10185</v>
      </c>
      <c r="Z14" s="12">
        <v>14041</v>
      </c>
      <c r="AA14" s="12"/>
      <c r="AB14" s="13">
        <f t="shared" si="3"/>
        <v>184393</v>
      </c>
      <c r="AC14" s="14">
        <f t="shared" si="0"/>
        <v>14889</v>
      </c>
      <c r="AD14" s="12">
        <v>1868710</v>
      </c>
      <c r="AE14" s="12">
        <v>54674</v>
      </c>
      <c r="AF14" s="12">
        <v>305981</v>
      </c>
      <c r="AG14" s="12">
        <v>4360</v>
      </c>
      <c r="AH14" s="30">
        <f t="shared" si="4"/>
        <v>2233725</v>
      </c>
      <c r="AI14" s="12">
        <v>6414</v>
      </c>
      <c r="AJ14" s="30">
        <f t="shared" si="5"/>
        <v>2227311</v>
      </c>
    </row>
    <row r="15" spans="1:36" ht="17.850000000000001" customHeight="1">
      <c r="A15" s="5">
        <f t="shared" si="1"/>
        <v>12</v>
      </c>
      <c r="B15" s="5" t="s">
        <v>45</v>
      </c>
      <c r="C15" s="5">
        <v>9377</v>
      </c>
      <c r="D15" s="6" t="s">
        <v>158</v>
      </c>
      <c r="E15" s="6"/>
      <c r="F15" s="12" t="s">
        <v>64</v>
      </c>
      <c r="G15" s="12">
        <v>90041</v>
      </c>
      <c r="H15" s="12">
        <v>0</v>
      </c>
      <c r="I15" s="12">
        <v>14223</v>
      </c>
      <c r="J15" s="12">
        <v>37237</v>
      </c>
      <c r="K15" s="12">
        <v>11230</v>
      </c>
      <c r="L15" s="12"/>
      <c r="M15" s="12"/>
      <c r="N15" s="12">
        <v>24752</v>
      </c>
      <c r="O15" s="12">
        <v>621</v>
      </c>
      <c r="P15" s="12">
        <v>10154</v>
      </c>
      <c r="Q15" s="12"/>
      <c r="R15" s="32">
        <f t="shared" si="2"/>
        <v>188258</v>
      </c>
      <c r="S15" s="12">
        <v>70681</v>
      </c>
      <c r="T15" s="12">
        <v>22911</v>
      </c>
      <c r="U15" s="12">
        <v>0</v>
      </c>
      <c r="V15" s="12">
        <v>12107</v>
      </c>
      <c r="W15" s="12">
        <v>94305</v>
      </c>
      <c r="X15" s="12">
        <v>14763</v>
      </c>
      <c r="Y15" s="12">
        <v>6135</v>
      </c>
      <c r="Z15" s="12">
        <v>2800</v>
      </c>
      <c r="AA15" s="12"/>
      <c r="AB15" s="13">
        <f t="shared" si="3"/>
        <v>223702</v>
      </c>
      <c r="AC15" s="14">
        <f t="shared" si="0"/>
        <v>-35444</v>
      </c>
      <c r="AD15" s="12">
        <v>1805000</v>
      </c>
      <c r="AE15" s="12">
        <v>0</v>
      </c>
      <c r="AF15" s="12">
        <v>56978</v>
      </c>
      <c r="AG15" s="12">
        <v>2529</v>
      </c>
      <c r="AH15" s="30">
        <f t="shared" si="4"/>
        <v>1864507</v>
      </c>
      <c r="AI15" s="12">
        <v>838</v>
      </c>
      <c r="AJ15" s="30">
        <f t="shared" si="5"/>
        <v>1863669</v>
      </c>
    </row>
    <row r="16" spans="1:36" ht="17.850000000000001" customHeight="1">
      <c r="A16" s="5">
        <f t="shared" si="1"/>
        <v>13</v>
      </c>
      <c r="B16" s="5" t="s">
        <v>45</v>
      </c>
      <c r="C16" s="5">
        <v>9398</v>
      </c>
      <c r="D16" s="6" t="s">
        <v>159</v>
      </c>
      <c r="E16" s="6"/>
      <c r="F16" s="12" t="s">
        <v>64</v>
      </c>
      <c r="G16" s="12">
        <v>482226</v>
      </c>
      <c r="H16" s="12"/>
      <c r="I16" s="12">
        <v>11674</v>
      </c>
      <c r="J16" s="12">
        <v>0</v>
      </c>
      <c r="K16" s="12"/>
      <c r="L16" s="12">
        <v>20641</v>
      </c>
      <c r="M16" s="12"/>
      <c r="N16" s="12">
        <v>47730</v>
      </c>
      <c r="O16" s="12">
        <v>16431</v>
      </c>
      <c r="P16" s="12">
        <v>91112</v>
      </c>
      <c r="Q16" s="12">
        <v>4969</v>
      </c>
      <c r="R16" s="32">
        <f t="shared" si="2"/>
        <v>674783</v>
      </c>
      <c r="S16" s="12">
        <v>138699</v>
      </c>
      <c r="T16" s="12">
        <v>50980</v>
      </c>
      <c r="U16" s="12">
        <v>10828</v>
      </c>
      <c r="V16" s="12">
        <v>95226</v>
      </c>
      <c r="W16" s="12">
        <v>117444</v>
      </c>
      <c r="X16" s="12">
        <v>79377</v>
      </c>
      <c r="Y16" s="12">
        <v>39671</v>
      </c>
      <c r="Z16" s="12">
        <v>6940</v>
      </c>
      <c r="AA16" s="12"/>
      <c r="AB16" s="13">
        <f t="shared" si="3"/>
        <v>539165</v>
      </c>
      <c r="AC16" s="14">
        <f t="shared" si="0"/>
        <v>135618</v>
      </c>
      <c r="AD16" s="12">
        <v>5870000</v>
      </c>
      <c r="AE16" s="12">
        <v>45822</v>
      </c>
      <c r="AF16" s="12">
        <v>677925</v>
      </c>
      <c r="AG16" s="12">
        <v>40139</v>
      </c>
      <c r="AH16" s="30">
        <f t="shared" si="4"/>
        <v>6633886</v>
      </c>
      <c r="AI16" s="12">
        <v>482567</v>
      </c>
      <c r="AJ16" s="30">
        <f t="shared" si="5"/>
        <v>6151319</v>
      </c>
    </row>
    <row r="17" spans="1:36" ht="17.850000000000001" customHeight="1">
      <c r="A17" s="5">
        <f t="shared" si="1"/>
        <v>14</v>
      </c>
      <c r="B17" s="5" t="s">
        <v>45</v>
      </c>
      <c r="C17" s="5">
        <v>14308</v>
      </c>
      <c r="D17" s="6" t="s">
        <v>160</v>
      </c>
      <c r="E17" s="6"/>
      <c r="F17" s="12" t="s">
        <v>59</v>
      </c>
      <c r="G17" s="12">
        <v>45820</v>
      </c>
      <c r="H17" s="12">
        <v>363</v>
      </c>
      <c r="I17" s="12">
        <v>1515</v>
      </c>
      <c r="J17" s="12">
        <v>0</v>
      </c>
      <c r="K17" s="12"/>
      <c r="L17" s="12">
        <v>0</v>
      </c>
      <c r="M17" s="12"/>
      <c r="N17" s="12">
        <v>11282</v>
      </c>
      <c r="O17" s="12">
        <v>5114</v>
      </c>
      <c r="P17" s="12"/>
      <c r="Q17" s="12"/>
      <c r="R17" s="32">
        <f t="shared" si="2"/>
        <v>64094</v>
      </c>
      <c r="S17" s="12"/>
      <c r="T17" s="12"/>
      <c r="U17" s="12">
        <v>6793</v>
      </c>
      <c r="V17" s="12"/>
      <c r="W17" s="12">
        <v>40684</v>
      </c>
      <c r="X17" s="12">
        <v>4896</v>
      </c>
      <c r="Y17" s="12">
        <v>7035</v>
      </c>
      <c r="Z17" s="12">
        <v>3130</v>
      </c>
      <c r="AA17" s="12">
        <v>6723</v>
      </c>
      <c r="AB17" s="13">
        <f t="shared" si="3"/>
        <v>69261</v>
      </c>
      <c r="AC17" s="14">
        <f t="shared" si="0"/>
        <v>-5167</v>
      </c>
      <c r="AD17" s="12">
        <v>1160000</v>
      </c>
      <c r="AE17" s="12">
        <v>6834</v>
      </c>
      <c r="AF17" s="12">
        <v>306200</v>
      </c>
      <c r="AG17" s="12">
        <v>585</v>
      </c>
      <c r="AH17" s="30">
        <f t="shared" si="4"/>
        <v>1473619</v>
      </c>
      <c r="AI17" s="12">
        <v>2469</v>
      </c>
      <c r="AJ17" s="30">
        <f t="shared" si="5"/>
        <v>1471150</v>
      </c>
    </row>
    <row r="18" spans="1:36" ht="17.850000000000001" customHeight="1">
      <c r="A18" s="5">
        <f t="shared" si="1"/>
        <v>15</v>
      </c>
      <c r="B18" s="5" t="s">
        <v>45</v>
      </c>
      <c r="C18" s="5">
        <v>9379</v>
      </c>
      <c r="D18" s="6" t="s">
        <v>161</v>
      </c>
      <c r="E18" s="6"/>
      <c r="F18" s="12" t="s">
        <v>59</v>
      </c>
      <c r="G18" s="12">
        <v>34560</v>
      </c>
      <c r="H18" s="12"/>
      <c r="I18" s="12"/>
      <c r="J18" s="12"/>
      <c r="K18" s="12"/>
      <c r="L18" s="12"/>
      <c r="M18" s="12"/>
      <c r="N18" s="12">
        <v>1277</v>
      </c>
      <c r="O18" s="12">
        <v>8713</v>
      </c>
      <c r="P18" s="12">
        <v>2954</v>
      </c>
      <c r="Q18" s="12"/>
      <c r="R18" s="32">
        <f t="shared" si="2"/>
        <v>47504</v>
      </c>
      <c r="S18" s="12">
        <v>64811</v>
      </c>
      <c r="T18" s="12">
        <v>4069</v>
      </c>
      <c r="U18" s="12">
        <v>777</v>
      </c>
      <c r="V18" s="12"/>
      <c r="W18" s="12"/>
      <c r="X18" s="12">
        <v>26656</v>
      </c>
      <c r="Y18" s="12">
        <v>2782</v>
      </c>
      <c r="Z18" s="12"/>
      <c r="AA18" s="12"/>
      <c r="AB18" s="13">
        <f t="shared" si="3"/>
        <v>99095</v>
      </c>
      <c r="AC18" s="14">
        <f t="shared" si="0"/>
        <v>-51591</v>
      </c>
      <c r="AD18" s="12">
        <v>3099171</v>
      </c>
      <c r="AE18" s="12">
        <v>53203</v>
      </c>
      <c r="AF18" s="12">
        <v>79860</v>
      </c>
      <c r="AG18" s="12"/>
      <c r="AH18" s="30">
        <f t="shared" si="4"/>
        <v>3232234</v>
      </c>
      <c r="AI18" s="12"/>
      <c r="AJ18" s="30">
        <f t="shared" si="5"/>
        <v>3232234</v>
      </c>
    </row>
    <row r="19" spans="1:36" ht="17.850000000000001" customHeight="1">
      <c r="A19" s="5">
        <f t="shared" si="1"/>
        <v>16</v>
      </c>
      <c r="B19" s="5" t="s">
        <v>45</v>
      </c>
      <c r="C19" s="5">
        <v>9382</v>
      </c>
      <c r="D19" s="6" t="s">
        <v>162</v>
      </c>
      <c r="E19" s="6"/>
      <c r="F19" s="12" t="s">
        <v>64</v>
      </c>
      <c r="G19" s="12">
        <v>37109</v>
      </c>
      <c r="H19" s="12">
        <v>0</v>
      </c>
      <c r="I19" s="12">
        <v>0</v>
      </c>
      <c r="J19" s="12">
        <v>0</v>
      </c>
      <c r="K19" s="12"/>
      <c r="L19" s="12">
        <v>5340</v>
      </c>
      <c r="M19" s="12"/>
      <c r="N19" s="12"/>
      <c r="O19" s="12"/>
      <c r="P19" s="12">
        <v>835</v>
      </c>
      <c r="Q19" s="12">
        <v>2319</v>
      </c>
      <c r="R19" s="32">
        <f t="shared" si="2"/>
        <v>45603</v>
      </c>
      <c r="S19" s="12">
        <v>718</v>
      </c>
      <c r="T19" s="12"/>
      <c r="U19" s="12"/>
      <c r="V19" s="12">
        <v>1346</v>
      </c>
      <c r="W19" s="12">
        <v>17185</v>
      </c>
      <c r="X19" s="12">
        <v>16815</v>
      </c>
      <c r="Y19" s="12"/>
      <c r="Z19" s="12">
        <v>1176</v>
      </c>
      <c r="AA19" s="12">
        <v>14379</v>
      </c>
      <c r="AB19" s="13">
        <f t="shared" si="3"/>
        <v>51619</v>
      </c>
      <c r="AC19" s="14">
        <f t="shared" si="0"/>
        <v>-6016</v>
      </c>
      <c r="AD19" s="12">
        <v>1280000</v>
      </c>
      <c r="AE19" s="12">
        <v>22155</v>
      </c>
      <c r="AF19" s="12">
        <v>49087</v>
      </c>
      <c r="AG19" s="12"/>
      <c r="AH19" s="30">
        <f t="shared" si="4"/>
        <v>1351242</v>
      </c>
      <c r="AI19" s="12">
        <v>808</v>
      </c>
      <c r="AJ19" s="30">
        <f t="shared" si="5"/>
        <v>1350434</v>
      </c>
    </row>
    <row r="20" spans="1:36" ht="17.850000000000001" customHeight="1">
      <c r="A20" s="5">
        <f t="shared" si="1"/>
        <v>17</v>
      </c>
      <c r="B20" s="5" t="s">
        <v>45</v>
      </c>
      <c r="C20" s="5">
        <v>18602</v>
      </c>
      <c r="D20" s="6" t="s">
        <v>163</v>
      </c>
      <c r="E20" s="6"/>
      <c r="F20" s="12" t="s">
        <v>59</v>
      </c>
      <c r="G20" s="12">
        <v>273951</v>
      </c>
      <c r="H20" s="12"/>
      <c r="I20" s="12"/>
      <c r="J20" s="12">
        <v>1694130</v>
      </c>
      <c r="K20" s="12">
        <v>79826</v>
      </c>
      <c r="L20" s="12"/>
      <c r="M20" s="12"/>
      <c r="N20" s="12">
        <v>238298</v>
      </c>
      <c r="O20" s="12">
        <v>51424</v>
      </c>
      <c r="P20" s="12">
        <v>49812</v>
      </c>
      <c r="Q20" s="12">
        <v>71035</v>
      </c>
      <c r="R20" s="32">
        <f t="shared" si="2"/>
        <v>2458476</v>
      </c>
      <c r="S20" s="12">
        <v>136659</v>
      </c>
      <c r="T20" s="12"/>
      <c r="U20" s="12">
        <v>112786</v>
      </c>
      <c r="V20" s="12">
        <v>139507</v>
      </c>
      <c r="W20" s="12">
        <v>140388</v>
      </c>
      <c r="X20" s="12">
        <v>106566</v>
      </c>
      <c r="Y20" s="12"/>
      <c r="Z20" s="12"/>
      <c r="AA20" s="12">
        <v>26425</v>
      </c>
      <c r="AB20" s="13">
        <f t="shared" si="3"/>
        <v>662331</v>
      </c>
      <c r="AC20" s="14">
        <f t="shared" si="0"/>
        <v>1796145</v>
      </c>
      <c r="AD20" s="12"/>
      <c r="AE20" s="12"/>
      <c r="AF20" s="12"/>
      <c r="AG20" s="12"/>
      <c r="AH20" s="30">
        <f t="shared" si="4"/>
        <v>0</v>
      </c>
      <c r="AI20" s="12"/>
      <c r="AJ20" s="30">
        <f t="shared" si="5"/>
        <v>0</v>
      </c>
    </row>
    <row r="21" spans="1:36" ht="17.850000000000001" customHeight="1">
      <c r="A21" s="5">
        <f t="shared" si="1"/>
        <v>18</v>
      </c>
      <c r="B21" s="5" t="s">
        <v>45</v>
      </c>
      <c r="C21" s="5">
        <v>9409</v>
      </c>
      <c r="D21" s="6" t="s">
        <v>164</v>
      </c>
      <c r="E21" s="6"/>
      <c r="F21" s="12" t="s">
        <v>64</v>
      </c>
      <c r="G21" s="12">
        <v>94400</v>
      </c>
      <c r="H21" s="12">
        <v>76339</v>
      </c>
      <c r="I21" s="12">
        <v>0</v>
      </c>
      <c r="J21" s="12">
        <v>0</v>
      </c>
      <c r="K21" s="12">
        <v>11230</v>
      </c>
      <c r="L21" s="12">
        <v>10513</v>
      </c>
      <c r="M21" s="12"/>
      <c r="N21" s="12">
        <v>7110</v>
      </c>
      <c r="O21" s="12">
        <v>8118</v>
      </c>
      <c r="P21" s="12"/>
      <c r="Q21" s="12"/>
      <c r="R21" s="32">
        <f t="shared" si="2"/>
        <v>207710</v>
      </c>
      <c r="S21" s="12">
        <v>69328</v>
      </c>
      <c r="T21" s="12">
        <v>15600</v>
      </c>
      <c r="U21" s="12">
        <v>16647</v>
      </c>
      <c r="V21" s="12">
        <v>17959</v>
      </c>
      <c r="W21" s="12">
        <v>37847</v>
      </c>
      <c r="X21" s="12">
        <v>24433</v>
      </c>
      <c r="Y21" s="12">
        <v>7107</v>
      </c>
      <c r="Z21" s="12"/>
      <c r="AA21" s="12">
        <v>5376</v>
      </c>
      <c r="AB21" s="13">
        <f t="shared" si="3"/>
        <v>194297</v>
      </c>
      <c r="AC21" s="14">
        <f t="shared" si="0"/>
        <v>13413</v>
      </c>
      <c r="AD21" s="12">
        <v>1490000</v>
      </c>
      <c r="AE21" s="12">
        <v>1214211</v>
      </c>
      <c r="AF21" s="12">
        <v>357516</v>
      </c>
      <c r="AG21" s="12">
        <v>406</v>
      </c>
      <c r="AH21" s="30">
        <f t="shared" si="4"/>
        <v>3062133</v>
      </c>
      <c r="AI21" s="12">
        <v>29585</v>
      </c>
      <c r="AJ21" s="30">
        <f t="shared" si="5"/>
        <v>3032548</v>
      </c>
    </row>
    <row r="22" spans="1:36" ht="17.850000000000001" customHeight="1">
      <c r="A22" s="5">
        <f t="shared" si="1"/>
        <v>19</v>
      </c>
      <c r="B22" s="5" t="s">
        <v>45</v>
      </c>
      <c r="C22" s="5">
        <v>9410</v>
      </c>
      <c r="D22" s="6" t="s">
        <v>165</v>
      </c>
      <c r="E22" s="6"/>
      <c r="F22" s="12" t="s">
        <v>59</v>
      </c>
      <c r="G22" s="12">
        <v>124987</v>
      </c>
      <c r="H22" s="12">
        <v>10200</v>
      </c>
      <c r="I22" s="12"/>
      <c r="J22" s="12">
        <v>0</v>
      </c>
      <c r="K22" s="12">
        <v>5626</v>
      </c>
      <c r="L22" s="12"/>
      <c r="M22" s="12"/>
      <c r="N22" s="12">
        <v>70732</v>
      </c>
      <c r="O22" s="12">
        <v>85</v>
      </c>
      <c r="P22" s="12">
        <v>2478</v>
      </c>
      <c r="Q22" s="12"/>
      <c r="R22" s="32">
        <f t="shared" si="2"/>
        <v>214108</v>
      </c>
      <c r="S22" s="12">
        <v>72373</v>
      </c>
      <c r="T22" s="12">
        <v>22426</v>
      </c>
      <c r="U22" s="12">
        <v>12372</v>
      </c>
      <c r="V22" s="12">
        <v>24539</v>
      </c>
      <c r="W22" s="12">
        <v>55120</v>
      </c>
      <c r="X22" s="12">
        <v>15284</v>
      </c>
      <c r="Y22" s="12">
        <v>2000</v>
      </c>
      <c r="Z22" s="12">
        <v>1000</v>
      </c>
      <c r="AA22" s="12"/>
      <c r="AB22" s="13">
        <f t="shared" si="3"/>
        <v>205114</v>
      </c>
      <c r="AC22" s="14">
        <f t="shared" si="0"/>
        <v>8994</v>
      </c>
      <c r="AD22" s="12">
        <v>2012005</v>
      </c>
      <c r="AE22" s="12">
        <v>191768</v>
      </c>
      <c r="AF22" s="12">
        <v>67958</v>
      </c>
      <c r="AG22" s="12">
        <v>3508</v>
      </c>
      <c r="AH22" s="30">
        <f t="shared" si="4"/>
        <v>2275239</v>
      </c>
      <c r="AI22" s="12">
        <v>24517</v>
      </c>
      <c r="AJ22" s="30">
        <f t="shared" si="5"/>
        <v>2250722</v>
      </c>
    </row>
    <row r="23" spans="1:36" ht="17.850000000000001" customHeight="1">
      <c r="A23" s="5">
        <f t="shared" si="1"/>
        <v>20</v>
      </c>
      <c r="B23" s="5" t="s">
        <v>45</v>
      </c>
      <c r="C23" s="5">
        <v>9412</v>
      </c>
      <c r="D23" s="6" t="s">
        <v>166</v>
      </c>
      <c r="E23" s="6"/>
      <c r="F23" s="12" t="s">
        <v>64</v>
      </c>
      <c r="G23" s="12">
        <v>441821</v>
      </c>
      <c r="H23" s="12">
        <v>13642</v>
      </c>
      <c r="I23" s="12"/>
      <c r="J23" s="12"/>
      <c r="K23" s="12">
        <v>59438</v>
      </c>
      <c r="L23" s="12">
        <v>3679</v>
      </c>
      <c r="M23" s="12"/>
      <c r="N23" s="12">
        <v>20180</v>
      </c>
      <c r="O23" s="12">
        <v>1337</v>
      </c>
      <c r="P23" s="12"/>
      <c r="Q23" s="12">
        <v>8480</v>
      </c>
      <c r="R23" s="32">
        <f t="shared" si="2"/>
        <v>548577</v>
      </c>
      <c r="S23" s="12">
        <v>67651</v>
      </c>
      <c r="T23" s="12">
        <v>33930</v>
      </c>
      <c r="U23" s="12">
        <v>5758</v>
      </c>
      <c r="V23" s="12">
        <v>129573</v>
      </c>
      <c r="W23" s="12">
        <v>57578</v>
      </c>
      <c r="X23" s="12">
        <v>66023</v>
      </c>
      <c r="Y23" s="12">
        <v>92132</v>
      </c>
      <c r="Z23" s="12">
        <v>28009</v>
      </c>
      <c r="AA23" s="12">
        <v>24132</v>
      </c>
      <c r="AB23" s="13">
        <f t="shared" si="3"/>
        <v>504786</v>
      </c>
      <c r="AC23" s="14">
        <f t="shared" si="0"/>
        <v>43791</v>
      </c>
      <c r="AD23" s="12">
        <v>13070000</v>
      </c>
      <c r="AE23" s="12">
        <v>141807</v>
      </c>
      <c r="AF23" s="12">
        <v>54150</v>
      </c>
      <c r="AG23" s="12">
        <v>19173</v>
      </c>
      <c r="AH23" s="30">
        <f t="shared" si="4"/>
        <v>13285130</v>
      </c>
      <c r="AI23" s="12">
        <v>125061</v>
      </c>
      <c r="AJ23" s="30">
        <f t="shared" si="5"/>
        <v>13160069</v>
      </c>
    </row>
    <row r="24" spans="1:36" ht="17.850000000000001" customHeight="1">
      <c r="A24" s="5">
        <f t="shared" si="1"/>
        <v>21</v>
      </c>
      <c r="B24" s="5" t="s">
        <v>45</v>
      </c>
      <c r="C24" s="5">
        <v>9386</v>
      </c>
      <c r="D24" s="6" t="s">
        <v>167</v>
      </c>
      <c r="E24" s="6"/>
      <c r="F24" s="12" t="s">
        <v>59</v>
      </c>
      <c r="G24" s="12">
        <v>142947</v>
      </c>
      <c r="H24" s="12">
        <v>366</v>
      </c>
      <c r="I24" s="12">
        <v>7055</v>
      </c>
      <c r="J24" s="12">
        <v>279642</v>
      </c>
      <c r="K24" s="12">
        <v>61986</v>
      </c>
      <c r="L24" s="12">
        <v>42638</v>
      </c>
      <c r="M24" s="12"/>
      <c r="N24" s="12">
        <v>39215</v>
      </c>
      <c r="O24" s="12">
        <v>13783</v>
      </c>
      <c r="P24" s="12">
        <v>943</v>
      </c>
      <c r="Q24" s="12">
        <v>455</v>
      </c>
      <c r="R24" s="32">
        <f t="shared" si="2"/>
        <v>589030</v>
      </c>
      <c r="S24" s="12">
        <v>78856</v>
      </c>
      <c r="T24" s="12">
        <v>21181</v>
      </c>
      <c r="U24" s="12">
        <v>30</v>
      </c>
      <c r="V24" s="12">
        <v>41161</v>
      </c>
      <c r="W24" s="12">
        <v>33781</v>
      </c>
      <c r="X24" s="12">
        <v>32911</v>
      </c>
      <c r="Y24" s="12">
        <v>6423</v>
      </c>
      <c r="Z24" s="12"/>
      <c r="AA24" s="12"/>
      <c r="AB24" s="13">
        <f t="shared" si="3"/>
        <v>214343</v>
      </c>
      <c r="AC24" s="14">
        <f t="shared" si="0"/>
        <v>374687</v>
      </c>
      <c r="AD24" s="12">
        <v>1790000</v>
      </c>
      <c r="AE24" s="12">
        <v>35180</v>
      </c>
      <c r="AF24" s="12">
        <v>1074080</v>
      </c>
      <c r="AG24" s="12">
        <v>80</v>
      </c>
      <c r="AH24" s="30">
        <f t="shared" si="4"/>
        <v>2899340</v>
      </c>
      <c r="AI24" s="12"/>
      <c r="AJ24" s="30">
        <f t="shared" si="5"/>
        <v>2899340</v>
      </c>
    </row>
    <row r="25" spans="1:36" ht="17.850000000000001" customHeight="1">
      <c r="A25" s="5">
        <f t="shared" si="1"/>
        <v>22</v>
      </c>
      <c r="B25" s="5" t="s">
        <v>45</v>
      </c>
      <c r="C25" s="5">
        <v>9413</v>
      </c>
      <c r="D25" s="6" t="s">
        <v>168</v>
      </c>
      <c r="E25" s="6"/>
      <c r="F25" s="12" t="s">
        <v>59</v>
      </c>
      <c r="G25" s="12">
        <v>46962</v>
      </c>
      <c r="H25" s="12"/>
      <c r="I25" s="12"/>
      <c r="J25" s="12">
        <v>0</v>
      </c>
      <c r="K25" s="12"/>
      <c r="L25" s="12"/>
      <c r="M25" s="12"/>
      <c r="N25" s="12">
        <v>61130</v>
      </c>
      <c r="O25" s="12">
        <v>4236</v>
      </c>
      <c r="P25" s="12">
        <v>909</v>
      </c>
      <c r="Q25" s="12"/>
      <c r="R25" s="32">
        <f t="shared" si="2"/>
        <v>113237</v>
      </c>
      <c r="S25" s="12"/>
      <c r="T25" s="12"/>
      <c r="U25" s="12">
        <v>760</v>
      </c>
      <c r="V25" s="12">
        <v>45717</v>
      </c>
      <c r="W25" s="12">
        <v>16560</v>
      </c>
      <c r="X25" s="12">
        <v>17628</v>
      </c>
      <c r="Y25" s="12">
        <v>1223</v>
      </c>
      <c r="Z25" s="12">
        <v>9600</v>
      </c>
      <c r="AA25" s="12">
        <v>1630</v>
      </c>
      <c r="AB25" s="13">
        <f t="shared" si="3"/>
        <v>93118</v>
      </c>
      <c r="AC25" s="14">
        <f t="shared" si="0"/>
        <v>20119</v>
      </c>
      <c r="AD25" s="12">
        <v>2613000</v>
      </c>
      <c r="AE25" s="12">
        <v>146291</v>
      </c>
      <c r="AF25" s="12">
        <v>333317</v>
      </c>
      <c r="AG25" s="12">
        <v>15</v>
      </c>
      <c r="AH25" s="30">
        <f t="shared" si="4"/>
        <v>3092623</v>
      </c>
      <c r="AI25" s="12">
        <v>4998</v>
      </c>
      <c r="AJ25" s="30">
        <f t="shared" si="5"/>
        <v>3087625</v>
      </c>
    </row>
    <row r="26" spans="1:36" ht="17.850000000000001" customHeight="1">
      <c r="A26" s="5">
        <f t="shared" si="1"/>
        <v>23</v>
      </c>
      <c r="B26" s="5" t="s">
        <v>45</v>
      </c>
      <c r="C26" s="5">
        <v>9390</v>
      </c>
      <c r="D26" s="6" t="s">
        <v>169</v>
      </c>
      <c r="E26" s="6"/>
      <c r="F26" s="12" t="s">
        <v>64</v>
      </c>
      <c r="G26" s="12">
        <v>30524</v>
      </c>
      <c r="H26" s="12"/>
      <c r="I26" s="12"/>
      <c r="J26" s="12">
        <v>0</v>
      </c>
      <c r="K26" s="12">
        <v>0</v>
      </c>
      <c r="L26" s="12"/>
      <c r="M26" s="12"/>
      <c r="N26" s="12">
        <v>23341</v>
      </c>
      <c r="O26" s="12">
        <v>314</v>
      </c>
      <c r="P26" s="12">
        <v>460</v>
      </c>
      <c r="Q26" s="12"/>
      <c r="R26" s="32">
        <f t="shared" si="2"/>
        <v>54639</v>
      </c>
      <c r="S26" s="12"/>
      <c r="T26" s="12"/>
      <c r="U26" s="12">
        <v>8908</v>
      </c>
      <c r="V26" s="12"/>
      <c r="W26" s="12">
        <v>17246</v>
      </c>
      <c r="X26" s="12">
        <v>6830</v>
      </c>
      <c r="Y26" s="12">
        <v>8050</v>
      </c>
      <c r="Z26" s="12">
        <v>5600</v>
      </c>
      <c r="AA26" s="12"/>
      <c r="AB26" s="13">
        <f t="shared" si="3"/>
        <v>46634</v>
      </c>
      <c r="AC26" s="14">
        <f t="shared" si="0"/>
        <v>8005</v>
      </c>
      <c r="AD26" s="12">
        <v>1253910</v>
      </c>
      <c r="AE26" s="12">
        <v>133554</v>
      </c>
      <c r="AF26" s="12">
        <v>23900</v>
      </c>
      <c r="AG26" s="12"/>
      <c r="AH26" s="30">
        <f t="shared" si="4"/>
        <v>1411364</v>
      </c>
      <c r="AI26" s="12">
        <v>136</v>
      </c>
      <c r="AJ26" s="30">
        <f t="shared" si="5"/>
        <v>1411228</v>
      </c>
    </row>
    <row r="27" spans="1:36" ht="17.850000000000001" customHeight="1">
      <c r="A27" s="5">
        <f t="shared" si="1"/>
        <v>24</v>
      </c>
      <c r="B27" s="5" t="s">
        <v>45</v>
      </c>
      <c r="C27" s="5">
        <v>9391</v>
      </c>
      <c r="D27" s="6" t="s">
        <v>170</v>
      </c>
      <c r="E27" s="6"/>
      <c r="F27" s="12" t="s">
        <v>64</v>
      </c>
      <c r="G27" s="12">
        <v>35879</v>
      </c>
      <c r="H27" s="12">
        <v>0</v>
      </c>
      <c r="I27" s="12"/>
      <c r="J27" s="12">
        <v>0</v>
      </c>
      <c r="K27" s="12">
        <v>0</v>
      </c>
      <c r="L27" s="12"/>
      <c r="M27" s="12"/>
      <c r="N27" s="12">
        <v>22798</v>
      </c>
      <c r="O27" s="12">
        <v>352</v>
      </c>
      <c r="P27" s="12">
        <v>310</v>
      </c>
      <c r="Q27" s="12">
        <v>1065</v>
      </c>
      <c r="R27" s="32">
        <f t="shared" si="2"/>
        <v>60404</v>
      </c>
      <c r="S27" s="12">
        <v>0</v>
      </c>
      <c r="T27" s="12">
        <v>0</v>
      </c>
      <c r="U27" s="12">
        <v>8434</v>
      </c>
      <c r="V27" s="12"/>
      <c r="W27" s="12">
        <v>17217</v>
      </c>
      <c r="X27" s="12">
        <v>8326</v>
      </c>
      <c r="Y27" s="12">
        <v>13158</v>
      </c>
      <c r="Z27" s="12">
        <v>8400</v>
      </c>
      <c r="AA27" s="12"/>
      <c r="AB27" s="13">
        <f t="shared" si="3"/>
        <v>55535</v>
      </c>
      <c r="AC27" s="14">
        <f t="shared" si="0"/>
        <v>4869</v>
      </c>
      <c r="AD27" s="12">
        <v>1253910</v>
      </c>
      <c r="AE27" s="12">
        <v>1381357</v>
      </c>
      <c r="AF27" s="12">
        <v>22016</v>
      </c>
      <c r="AG27" s="12">
        <v>122</v>
      </c>
      <c r="AH27" s="30">
        <f t="shared" si="4"/>
        <v>2657405</v>
      </c>
      <c r="AI27" s="12"/>
      <c r="AJ27" s="30">
        <f t="shared" si="5"/>
        <v>2657405</v>
      </c>
    </row>
    <row r="28" spans="1:36" ht="17.850000000000001" customHeight="1">
      <c r="A28" s="5">
        <f t="shared" si="1"/>
        <v>25</v>
      </c>
      <c r="B28" s="5" t="s">
        <v>45</v>
      </c>
      <c r="C28" s="5">
        <v>9392</v>
      </c>
      <c r="D28" s="6" t="s">
        <v>171</v>
      </c>
      <c r="E28" s="6"/>
      <c r="F28" s="12" t="s">
        <v>64</v>
      </c>
      <c r="G28" s="12">
        <v>102445</v>
      </c>
      <c r="H28" s="12">
        <v>3585</v>
      </c>
      <c r="I28" s="12"/>
      <c r="J28" s="12">
        <v>0</v>
      </c>
      <c r="K28" s="12">
        <v>9302</v>
      </c>
      <c r="L28" s="12">
        <v>0</v>
      </c>
      <c r="M28" s="12"/>
      <c r="N28" s="12">
        <v>11946</v>
      </c>
      <c r="O28" s="12">
        <v>61</v>
      </c>
      <c r="P28" s="12">
        <v>174</v>
      </c>
      <c r="Q28" s="12"/>
      <c r="R28" s="32">
        <f t="shared" si="2"/>
        <v>127513</v>
      </c>
      <c r="S28" s="12"/>
      <c r="T28" s="12"/>
      <c r="U28" s="12">
        <v>13025</v>
      </c>
      <c r="V28" s="12"/>
      <c r="W28" s="12">
        <v>49904</v>
      </c>
      <c r="X28" s="12">
        <v>13737</v>
      </c>
      <c r="Y28" s="12">
        <v>2402</v>
      </c>
      <c r="Z28" s="12"/>
      <c r="AA28" s="12"/>
      <c r="AB28" s="13">
        <f t="shared" si="3"/>
        <v>79068</v>
      </c>
      <c r="AC28" s="14">
        <f>R28-AB28</f>
        <v>48445</v>
      </c>
      <c r="AD28" s="12">
        <v>2167000</v>
      </c>
      <c r="AE28" s="12"/>
      <c r="AF28" s="12">
        <v>191490</v>
      </c>
      <c r="AG28" s="12">
        <v>0</v>
      </c>
      <c r="AH28" s="30">
        <f t="shared" si="4"/>
        <v>2358490</v>
      </c>
      <c r="AI28" s="12">
        <v>0</v>
      </c>
      <c r="AJ28" s="30">
        <f t="shared" si="5"/>
        <v>2358490</v>
      </c>
    </row>
    <row r="29" spans="1:36" ht="17.850000000000001" customHeight="1">
      <c r="A29" s="5">
        <f t="shared" si="1"/>
        <v>26</v>
      </c>
      <c r="B29" s="5" t="s">
        <v>45</v>
      </c>
      <c r="C29" s="5">
        <v>9415</v>
      </c>
      <c r="D29" s="6" t="s">
        <v>172</v>
      </c>
      <c r="E29" s="6"/>
      <c r="F29" s="12" t="s">
        <v>59</v>
      </c>
      <c r="G29" s="12">
        <v>135851</v>
      </c>
      <c r="H29" s="12"/>
      <c r="I29" s="12">
        <v>15500</v>
      </c>
      <c r="J29" s="12"/>
      <c r="K29" s="12">
        <v>1384</v>
      </c>
      <c r="L29" s="12"/>
      <c r="M29" s="12"/>
      <c r="N29" s="12">
        <v>71001</v>
      </c>
      <c r="O29" s="12">
        <v>1870</v>
      </c>
      <c r="P29" s="12">
        <v>36206</v>
      </c>
      <c r="Q29" s="12">
        <v>4061</v>
      </c>
      <c r="R29" s="32">
        <f t="shared" si="2"/>
        <v>265873</v>
      </c>
      <c r="S29" s="12">
        <v>3608</v>
      </c>
      <c r="T29" s="12">
        <v>898</v>
      </c>
      <c r="U29" s="12">
        <v>38055</v>
      </c>
      <c r="V29" s="12">
        <v>53885</v>
      </c>
      <c r="W29" s="12">
        <v>77246</v>
      </c>
      <c r="X29" s="12">
        <v>31865</v>
      </c>
      <c r="Y29" s="12">
        <v>8631</v>
      </c>
      <c r="Z29" s="12">
        <v>1500</v>
      </c>
      <c r="AA29" s="12"/>
      <c r="AB29" s="13">
        <f t="shared" si="3"/>
        <v>215688</v>
      </c>
      <c r="AC29" s="14">
        <f t="shared" si="0"/>
        <v>50185</v>
      </c>
      <c r="AD29" s="12">
        <v>4676408</v>
      </c>
      <c r="AE29" s="12">
        <v>53618</v>
      </c>
      <c r="AF29" s="12">
        <v>236332</v>
      </c>
      <c r="AG29" s="12">
        <v>4343</v>
      </c>
      <c r="AH29" s="30">
        <f t="shared" si="4"/>
        <v>4970701</v>
      </c>
      <c r="AI29" s="12">
        <v>14931</v>
      </c>
      <c r="AJ29" s="30">
        <f t="shared" si="5"/>
        <v>4955770</v>
      </c>
    </row>
    <row r="30" spans="1:36" s="40" customFormat="1" ht="15.6">
      <c r="A30" s="36"/>
      <c r="B30" s="36"/>
      <c r="C30" s="37"/>
      <c r="D30" s="38" t="s">
        <v>94</v>
      </c>
      <c r="E30" s="38"/>
      <c r="F30" s="36"/>
      <c r="G30" s="39">
        <f>SUBTOTAL(109,G4:G29)</f>
        <v>3270253</v>
      </c>
      <c r="H30" s="39">
        <f t="shared" ref="H30:AJ30" si="6">SUBTOTAL(109,H4:H29)</f>
        <v>147440</v>
      </c>
      <c r="I30" s="39">
        <f t="shared" si="6"/>
        <v>61722</v>
      </c>
      <c r="J30" s="39">
        <f t="shared" si="6"/>
        <v>2072953</v>
      </c>
      <c r="K30" s="39">
        <f t="shared" si="6"/>
        <v>291154</v>
      </c>
      <c r="L30" s="39">
        <f t="shared" si="6"/>
        <v>98520</v>
      </c>
      <c r="M30" s="39">
        <f t="shared" si="6"/>
        <v>0</v>
      </c>
      <c r="N30" s="39">
        <f t="shared" si="6"/>
        <v>974037</v>
      </c>
      <c r="O30" s="39">
        <f t="shared" si="6"/>
        <v>139343</v>
      </c>
      <c r="P30" s="39">
        <f t="shared" si="6"/>
        <v>250024</v>
      </c>
      <c r="Q30" s="39">
        <f t="shared" si="6"/>
        <v>111497</v>
      </c>
      <c r="R30" s="44">
        <f>SUBTOTAL(109,R4:R29)</f>
        <v>7416943</v>
      </c>
      <c r="S30" s="39">
        <f t="shared" si="6"/>
        <v>1171214</v>
      </c>
      <c r="T30" s="39">
        <f t="shared" si="6"/>
        <v>326430</v>
      </c>
      <c r="U30" s="39">
        <f t="shared" si="6"/>
        <v>289750</v>
      </c>
      <c r="V30" s="39">
        <f t="shared" si="6"/>
        <v>794121</v>
      </c>
      <c r="W30" s="39">
        <f t="shared" si="6"/>
        <v>1217795</v>
      </c>
      <c r="X30" s="39">
        <f t="shared" si="6"/>
        <v>690458</v>
      </c>
      <c r="Y30" s="39">
        <f t="shared" si="6"/>
        <v>288012</v>
      </c>
      <c r="Z30" s="39">
        <f t="shared" si="6"/>
        <v>86722</v>
      </c>
      <c r="AA30" s="39">
        <f t="shared" si="6"/>
        <v>170452</v>
      </c>
      <c r="AB30" s="50">
        <f t="shared" si="6"/>
        <v>5034954</v>
      </c>
      <c r="AC30" s="50">
        <f>SUBTOTAL(109,AC4:AC29)</f>
        <v>2381989</v>
      </c>
      <c r="AD30" s="39">
        <f t="shared" si="6"/>
        <v>66511949</v>
      </c>
      <c r="AE30" s="39">
        <f t="shared" si="6"/>
        <v>4859007</v>
      </c>
      <c r="AF30" s="39">
        <f t="shared" si="6"/>
        <v>17220870</v>
      </c>
      <c r="AG30" s="39">
        <f t="shared" si="6"/>
        <v>108552</v>
      </c>
      <c r="AH30" s="44">
        <f t="shared" si="6"/>
        <v>88700378</v>
      </c>
      <c r="AI30" s="39">
        <f t="shared" si="6"/>
        <v>1413866</v>
      </c>
      <c r="AJ30" s="44">
        <f t="shared" si="6"/>
        <v>87286512</v>
      </c>
    </row>
    <row r="31" spans="1:36" s="40" customFormat="1" ht="15.6">
      <c r="A31" s="41"/>
      <c r="B31" s="41"/>
      <c r="C31" s="42"/>
      <c r="D31" s="38" t="s">
        <v>95</v>
      </c>
      <c r="E31" s="43"/>
      <c r="F31" s="41"/>
      <c r="G31" s="39">
        <v>3300549</v>
      </c>
      <c r="H31" s="39">
        <v>139335</v>
      </c>
      <c r="I31" s="39">
        <v>46502</v>
      </c>
      <c r="J31" s="45">
        <v>2038634</v>
      </c>
      <c r="K31" s="39">
        <v>282344</v>
      </c>
      <c r="L31" s="39">
        <v>59803</v>
      </c>
      <c r="M31" s="39">
        <v>193000</v>
      </c>
      <c r="N31" s="39">
        <v>895911</v>
      </c>
      <c r="O31" s="39">
        <v>162115</v>
      </c>
      <c r="P31" s="39">
        <v>248480</v>
      </c>
      <c r="Q31" s="39">
        <v>41536</v>
      </c>
      <c r="R31" s="44">
        <v>7408209</v>
      </c>
      <c r="S31" s="46">
        <v>1186285</v>
      </c>
      <c r="T31" s="39">
        <v>332554</v>
      </c>
      <c r="U31" s="39">
        <v>216319</v>
      </c>
      <c r="V31" s="39">
        <v>804072</v>
      </c>
      <c r="W31" s="39">
        <v>1108908</v>
      </c>
      <c r="X31" s="39">
        <v>805499</v>
      </c>
      <c r="Y31" s="39">
        <v>304139</v>
      </c>
      <c r="Z31" s="39">
        <v>85914</v>
      </c>
      <c r="AA31" s="39">
        <v>201993</v>
      </c>
      <c r="AB31" s="50">
        <v>5045683</v>
      </c>
      <c r="AC31" s="50">
        <v>2362526</v>
      </c>
      <c r="AD31" s="39">
        <v>70833579</v>
      </c>
      <c r="AE31" s="39">
        <v>4862871</v>
      </c>
      <c r="AF31" s="39">
        <v>19817905</v>
      </c>
      <c r="AG31" s="39">
        <v>86174</v>
      </c>
      <c r="AH31" s="44">
        <v>95600529</v>
      </c>
      <c r="AI31" s="39">
        <v>1635607</v>
      </c>
      <c r="AJ31" s="44">
        <v>93964922</v>
      </c>
    </row>
    <row r="32" spans="1:36" s="40" customFormat="1" ht="15.6">
      <c r="A32" s="41"/>
      <c r="B32" s="41"/>
      <c r="C32" s="42"/>
      <c r="D32" s="38" t="s">
        <v>52</v>
      </c>
      <c r="E32" s="43"/>
      <c r="F32" s="41"/>
      <c r="G32" s="47">
        <f>G30/G31</f>
        <v>0.99082092100435415</v>
      </c>
      <c r="H32" s="47">
        <f t="shared" ref="H32:AJ32" si="7">H30/H31</f>
        <v>1.0581691606559731</v>
      </c>
      <c r="I32" s="47">
        <f t="shared" si="7"/>
        <v>1.3272977506343813</v>
      </c>
      <c r="J32" s="47">
        <f t="shared" si="7"/>
        <v>1.0168343116027694</v>
      </c>
      <c r="K32" s="47">
        <f t="shared" si="7"/>
        <v>1.0312030714305953</v>
      </c>
      <c r="L32" s="47">
        <f t="shared" si="7"/>
        <v>1.6474089928598901</v>
      </c>
      <c r="M32" s="47">
        <f t="shared" si="7"/>
        <v>0</v>
      </c>
      <c r="N32" s="47">
        <f t="shared" si="7"/>
        <v>1.0872028583196323</v>
      </c>
      <c r="O32" s="47">
        <f t="shared" si="7"/>
        <v>0.85953181383585731</v>
      </c>
      <c r="P32" s="47">
        <f t="shared" si="7"/>
        <v>1.0062137797810689</v>
      </c>
      <c r="Q32" s="47">
        <f t="shared" si="7"/>
        <v>2.6843461093990757</v>
      </c>
      <c r="R32" s="48">
        <f t="shared" si="7"/>
        <v>1.0011789624185818</v>
      </c>
      <c r="S32" s="47">
        <f t="shared" si="7"/>
        <v>0.98729563300555934</v>
      </c>
      <c r="T32" s="47">
        <f t="shared" si="7"/>
        <v>0.98158494560281939</v>
      </c>
      <c r="U32" s="47">
        <f t="shared" si="7"/>
        <v>1.3394570056259505</v>
      </c>
      <c r="V32" s="47">
        <f t="shared" si="7"/>
        <v>0.98762424260513981</v>
      </c>
      <c r="W32" s="47">
        <f t="shared" si="7"/>
        <v>1.0981929970745996</v>
      </c>
      <c r="X32" s="47">
        <f t="shared" si="7"/>
        <v>0.85718045584165836</v>
      </c>
      <c r="Y32" s="47">
        <f t="shared" si="7"/>
        <v>0.94697490292267683</v>
      </c>
      <c r="Z32" s="47">
        <f t="shared" si="7"/>
        <v>1.0094047535908002</v>
      </c>
      <c r="AA32" s="47">
        <f t="shared" si="7"/>
        <v>0.84385102454045435</v>
      </c>
      <c r="AB32" s="51">
        <f t="shared" si="7"/>
        <v>0.99787362781213162</v>
      </c>
      <c r="AC32" s="51">
        <f t="shared" si="7"/>
        <v>1.0082382162143402</v>
      </c>
      <c r="AD32" s="47">
        <f t="shared" si="7"/>
        <v>0.93898896454180303</v>
      </c>
      <c r="AE32" s="47">
        <f t="shared" si="7"/>
        <v>0.9992054076696667</v>
      </c>
      <c r="AF32" s="47">
        <f t="shared" si="7"/>
        <v>0.86895511912081524</v>
      </c>
      <c r="AG32" s="47">
        <f t="shared" si="7"/>
        <v>1.2596838953744749</v>
      </c>
      <c r="AH32" s="48">
        <f t="shared" si="7"/>
        <v>0.92782308767350019</v>
      </c>
      <c r="AI32" s="47">
        <f t="shared" si="7"/>
        <v>0.86442892455216935</v>
      </c>
      <c r="AJ32" s="48">
        <f t="shared" si="7"/>
        <v>0.92892656261663265</v>
      </c>
    </row>
    <row r="33" spans="1:36" ht="17.850000000000001" customHeight="1"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7" spans="1:36">
      <c r="A37" s="21" t="s">
        <v>96</v>
      </c>
      <c r="B37" s="22"/>
    </row>
    <row r="38" spans="1:36">
      <c r="A38" s="23" t="s">
        <v>97</v>
      </c>
      <c r="B38" s="24">
        <f>COUNT(tblKaimai[[#All],[Ref]])</f>
        <v>26</v>
      </c>
    </row>
    <row r="39" spans="1:36">
      <c r="A39" s="25" t="s">
        <v>98</v>
      </c>
      <c r="B39" s="26">
        <f>COUNTIF(tblKaimai[[#All],[2021 Statistics Returned (Y/N)]],"Y")</f>
        <v>13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F676-DF57-4E59-9CDE-59586AD9E9EA}">
  <sheetPr>
    <tabColor rgb="FFFF0000"/>
  </sheetPr>
  <dimension ref="A1:AJ76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2.140625" defaultRowHeight="14.45"/>
  <cols>
    <col min="2" max="2" width="13.5703125" customWidth="1"/>
    <col min="4" max="4" width="54.140625" bestFit="1" customWidth="1"/>
    <col min="5" max="5" width="28.85546875" customWidth="1"/>
    <col min="6" max="36" width="15.5703125" customWidth="1"/>
  </cols>
  <sheetData>
    <row r="1" spans="1:36" s="28" customFormat="1" ht="23.45">
      <c r="A1" s="4" t="s">
        <v>173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/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5">
        <v>1</v>
      </c>
      <c r="B4" s="5" t="s">
        <v>46</v>
      </c>
      <c r="C4" s="5">
        <v>9971</v>
      </c>
      <c r="D4" s="6" t="s">
        <v>174</v>
      </c>
      <c r="E4" s="6"/>
      <c r="F4" s="5" t="s">
        <v>59</v>
      </c>
      <c r="G4" s="12">
        <v>195890</v>
      </c>
      <c r="H4" s="12">
        <v>0</v>
      </c>
      <c r="I4" s="12">
        <v>825</v>
      </c>
      <c r="J4" s="12">
        <v>0</v>
      </c>
      <c r="K4" s="12"/>
      <c r="L4" s="12"/>
      <c r="M4" s="12"/>
      <c r="N4" s="12">
        <v>51222</v>
      </c>
      <c r="O4" s="12">
        <v>1275</v>
      </c>
      <c r="P4" s="12">
        <v>5903</v>
      </c>
      <c r="Q4" s="12">
        <v>2500</v>
      </c>
      <c r="R4" s="30">
        <f t="shared" ref="R4:R32" si="0">SUM(G4:Q4)</f>
        <v>257615</v>
      </c>
      <c r="S4" s="12">
        <v>100221</v>
      </c>
      <c r="T4" s="12"/>
      <c r="U4" s="12">
        <v>6499</v>
      </c>
      <c r="V4" s="12">
        <v>2942</v>
      </c>
      <c r="W4" s="12">
        <v>19539</v>
      </c>
      <c r="X4" s="12">
        <v>24703</v>
      </c>
      <c r="Y4" s="12">
        <v>5080</v>
      </c>
      <c r="Z4" s="12"/>
      <c r="AA4" s="12"/>
      <c r="AB4" s="13">
        <f t="shared" ref="AB4:AB67" si="1">SUM(S4:AA4)</f>
        <v>158984</v>
      </c>
      <c r="AC4" s="14">
        <f t="shared" ref="AC4:AC67" si="2">R4-AB4</f>
        <v>98631</v>
      </c>
      <c r="AD4" s="12">
        <v>2250000</v>
      </c>
      <c r="AE4" s="12">
        <v>31395</v>
      </c>
      <c r="AF4" s="12">
        <v>92787</v>
      </c>
      <c r="AG4" s="12">
        <v>431</v>
      </c>
      <c r="AH4" s="30">
        <f t="shared" ref="AH4:AH67" si="3">SUM(AD4:AG4)</f>
        <v>2374613</v>
      </c>
      <c r="AI4" s="12">
        <v>357</v>
      </c>
      <c r="AJ4" s="30">
        <f t="shared" ref="AJ4:AJ67" si="4">+AH4-AI4</f>
        <v>2374256</v>
      </c>
    </row>
    <row r="5" spans="1:36" ht="17.850000000000001" customHeight="1">
      <c r="A5" s="5">
        <f t="shared" ref="A5:A67" si="5">A4+1</f>
        <v>2</v>
      </c>
      <c r="B5" s="5" t="s">
        <v>46</v>
      </c>
      <c r="C5" s="5">
        <v>9295</v>
      </c>
      <c r="D5" s="6" t="s">
        <v>175</v>
      </c>
      <c r="E5" s="6"/>
      <c r="F5" s="5" t="s">
        <v>64</v>
      </c>
      <c r="G5" s="3">
        <v>226498</v>
      </c>
      <c r="H5" s="12">
        <v>0</v>
      </c>
      <c r="I5" s="12">
        <v>0</v>
      </c>
      <c r="J5" s="12">
        <v>0</v>
      </c>
      <c r="K5" s="12">
        <v>0</v>
      </c>
      <c r="L5" s="12"/>
      <c r="M5" s="12"/>
      <c r="N5" s="12">
        <v>34680</v>
      </c>
      <c r="O5" s="12">
        <v>20786</v>
      </c>
      <c r="P5" s="12">
        <v>1183</v>
      </c>
      <c r="Q5" s="12">
        <v>97</v>
      </c>
      <c r="R5" s="30">
        <f>SUM(G5:Q5)</f>
        <v>283244</v>
      </c>
      <c r="S5" s="12">
        <v>75127</v>
      </c>
      <c r="T5" s="12">
        <v>30200</v>
      </c>
      <c r="U5" s="12">
        <v>5809</v>
      </c>
      <c r="V5" s="12">
        <v>59491</v>
      </c>
      <c r="W5" s="12">
        <v>47401</v>
      </c>
      <c r="X5" s="12">
        <v>49241</v>
      </c>
      <c r="Y5" s="12"/>
      <c r="Z5" s="12"/>
      <c r="AA5" s="12"/>
      <c r="AB5" s="13">
        <f>SUM(S5:AA5)</f>
        <v>267269</v>
      </c>
      <c r="AC5" s="14">
        <f t="shared" si="2"/>
        <v>15975</v>
      </c>
      <c r="AD5" s="12">
        <v>4250000</v>
      </c>
      <c r="AE5" s="12">
        <v>34230</v>
      </c>
      <c r="AF5" s="12">
        <v>703014</v>
      </c>
      <c r="AG5" s="12"/>
      <c r="AH5" s="30">
        <f>SUM(AD5:AG5)</f>
        <v>4987244</v>
      </c>
      <c r="AI5" s="12">
        <v>80156</v>
      </c>
      <c r="AJ5" s="30">
        <f>+AH5-AI5</f>
        <v>4907088</v>
      </c>
    </row>
    <row r="6" spans="1:36" ht="17.850000000000001" customHeight="1">
      <c r="A6" s="5">
        <f t="shared" si="5"/>
        <v>3</v>
      </c>
      <c r="B6" s="5" t="s">
        <v>46</v>
      </c>
      <c r="C6" s="5">
        <v>9319</v>
      </c>
      <c r="D6" s="6" t="s">
        <v>176</v>
      </c>
      <c r="E6" s="6"/>
      <c r="F6" s="5" t="s">
        <v>64</v>
      </c>
      <c r="G6" s="3">
        <v>299053</v>
      </c>
      <c r="H6" s="12">
        <v>0</v>
      </c>
      <c r="I6" s="12">
        <v>0</v>
      </c>
      <c r="J6" s="12">
        <v>0</v>
      </c>
      <c r="K6" s="12">
        <v>0</v>
      </c>
      <c r="L6" s="12">
        <v>42994</v>
      </c>
      <c r="M6" s="12"/>
      <c r="N6" s="12">
        <v>0</v>
      </c>
      <c r="O6" s="12">
        <v>19561</v>
      </c>
      <c r="P6" s="12">
        <v>26181</v>
      </c>
      <c r="Q6" s="12">
        <v>216571</v>
      </c>
      <c r="R6" s="30">
        <f t="shared" si="0"/>
        <v>604360</v>
      </c>
      <c r="S6" s="12">
        <v>233501</v>
      </c>
      <c r="T6" s="12">
        <v>0</v>
      </c>
      <c r="U6" s="12">
        <v>205246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18403</v>
      </c>
      <c r="AB6" s="13">
        <f t="shared" si="1"/>
        <v>457150</v>
      </c>
      <c r="AC6" s="14">
        <f t="shared" si="2"/>
        <v>147210</v>
      </c>
      <c r="AD6" s="12">
        <v>33945</v>
      </c>
      <c r="AE6" s="12">
        <v>5420</v>
      </c>
      <c r="AF6" s="12">
        <v>2104999</v>
      </c>
      <c r="AG6" s="12">
        <v>0</v>
      </c>
      <c r="AH6" s="30">
        <f t="shared" si="3"/>
        <v>2144364</v>
      </c>
      <c r="AI6" s="12"/>
      <c r="AJ6" s="30">
        <f t="shared" si="4"/>
        <v>2144364</v>
      </c>
    </row>
    <row r="7" spans="1:36" ht="17.850000000000001" customHeight="1">
      <c r="A7" s="5">
        <f t="shared" si="5"/>
        <v>4</v>
      </c>
      <c r="B7" s="5" t="s">
        <v>46</v>
      </c>
      <c r="C7" s="5">
        <v>9288</v>
      </c>
      <c r="D7" s="6" t="s">
        <v>177</v>
      </c>
      <c r="E7" s="6"/>
      <c r="F7" s="5" t="s">
        <v>64</v>
      </c>
      <c r="G7" s="3">
        <v>248768</v>
      </c>
      <c r="H7" s="12"/>
      <c r="I7" s="12">
        <v>10982</v>
      </c>
      <c r="J7" s="12"/>
      <c r="K7" s="12"/>
      <c r="L7" s="12"/>
      <c r="M7" s="12"/>
      <c r="N7" s="12">
        <v>16427</v>
      </c>
      <c r="O7" s="12">
        <v>8681</v>
      </c>
      <c r="P7" s="12">
        <v>69834</v>
      </c>
      <c r="Q7" s="12"/>
      <c r="R7" s="30">
        <f t="shared" si="0"/>
        <v>354692</v>
      </c>
      <c r="S7" s="12">
        <v>199317</v>
      </c>
      <c r="T7" s="12"/>
      <c r="U7" s="12">
        <v>31744</v>
      </c>
      <c r="V7" s="12">
        <v>18474</v>
      </c>
      <c r="W7" s="12">
        <v>113215</v>
      </c>
      <c r="X7" s="12">
        <v>39963</v>
      </c>
      <c r="Y7" s="12">
        <v>3652</v>
      </c>
      <c r="Z7" s="12">
        <v>7698</v>
      </c>
      <c r="AA7" s="12"/>
      <c r="AB7" s="13">
        <f t="shared" si="1"/>
        <v>414063</v>
      </c>
      <c r="AC7" s="14">
        <f t="shared" si="2"/>
        <v>-59371</v>
      </c>
      <c r="AD7" s="12">
        <v>7700000</v>
      </c>
      <c r="AE7" s="12">
        <v>3392</v>
      </c>
      <c r="AF7" s="12">
        <v>381400</v>
      </c>
      <c r="AG7" s="12"/>
      <c r="AH7" s="30">
        <f t="shared" si="3"/>
        <v>8084792</v>
      </c>
      <c r="AI7" s="12">
        <v>1840</v>
      </c>
      <c r="AJ7" s="30">
        <f t="shared" si="4"/>
        <v>8082952</v>
      </c>
    </row>
    <row r="8" spans="1:36" ht="17.850000000000001" customHeight="1">
      <c r="A8" s="5">
        <f t="shared" si="5"/>
        <v>5</v>
      </c>
      <c r="B8" s="5" t="s">
        <v>46</v>
      </c>
      <c r="C8" s="5">
        <v>9733</v>
      </c>
      <c r="D8" s="6" t="s">
        <v>178</v>
      </c>
      <c r="E8" s="6"/>
      <c r="F8" s="5" t="s">
        <v>64</v>
      </c>
      <c r="G8" s="3">
        <v>370408</v>
      </c>
      <c r="H8" s="12">
        <v>0</v>
      </c>
      <c r="I8" s="12">
        <v>106255</v>
      </c>
      <c r="J8" s="12">
        <v>0</v>
      </c>
      <c r="K8" s="12">
        <v>21319</v>
      </c>
      <c r="L8" s="12">
        <v>0</v>
      </c>
      <c r="M8" s="12"/>
      <c r="N8" s="12">
        <v>13013</v>
      </c>
      <c r="O8" s="12"/>
      <c r="P8" s="12">
        <v>0</v>
      </c>
      <c r="Q8" s="12">
        <v>38585</v>
      </c>
      <c r="R8" s="30">
        <f t="shared" si="0"/>
        <v>549580</v>
      </c>
      <c r="S8" s="12">
        <v>72157</v>
      </c>
      <c r="T8" s="12">
        <v>24000</v>
      </c>
      <c r="U8" s="12">
        <v>72761</v>
      </c>
      <c r="V8" s="12">
        <v>0</v>
      </c>
      <c r="W8" s="12">
        <v>112395</v>
      </c>
      <c r="X8" s="12">
        <v>55527</v>
      </c>
      <c r="Y8" s="12">
        <v>41641</v>
      </c>
      <c r="Z8" s="12">
        <v>20414</v>
      </c>
      <c r="AA8" s="12">
        <v>108452</v>
      </c>
      <c r="AB8" s="13">
        <f t="shared" si="1"/>
        <v>507347</v>
      </c>
      <c r="AC8" s="14">
        <f t="shared" si="2"/>
        <v>42233</v>
      </c>
      <c r="AD8" s="12">
        <v>0</v>
      </c>
      <c r="AE8" s="12">
        <v>0</v>
      </c>
      <c r="AF8" s="12"/>
      <c r="AG8" s="12">
        <v>0</v>
      </c>
      <c r="AH8" s="30">
        <f t="shared" si="3"/>
        <v>0</v>
      </c>
      <c r="AI8" s="12"/>
      <c r="AJ8" s="30">
        <f t="shared" si="4"/>
        <v>0</v>
      </c>
    </row>
    <row r="9" spans="1:36" ht="17.850000000000001" customHeight="1">
      <c r="A9" s="5">
        <f t="shared" si="5"/>
        <v>6</v>
      </c>
      <c r="B9" s="5" t="s">
        <v>46</v>
      </c>
      <c r="C9" s="5">
        <v>4995</v>
      </c>
      <c r="D9" s="6" t="s">
        <v>179</v>
      </c>
      <c r="E9" s="6"/>
      <c r="F9" s="5" t="s">
        <v>64</v>
      </c>
      <c r="G9" s="3">
        <v>305944</v>
      </c>
      <c r="H9" s="12">
        <v>0</v>
      </c>
      <c r="I9" s="12">
        <v>41235</v>
      </c>
      <c r="J9" s="12">
        <v>60000</v>
      </c>
      <c r="K9" s="12">
        <v>29865</v>
      </c>
      <c r="L9" s="12">
        <v>0</v>
      </c>
      <c r="M9" s="12"/>
      <c r="N9" s="12">
        <v>0</v>
      </c>
      <c r="O9" s="12">
        <v>0</v>
      </c>
      <c r="P9" s="12">
        <v>0</v>
      </c>
      <c r="Q9" s="12">
        <v>0</v>
      </c>
      <c r="R9" s="30">
        <f t="shared" si="0"/>
        <v>437044</v>
      </c>
      <c r="S9" s="12">
        <v>72363</v>
      </c>
      <c r="T9" s="12">
        <v>29233</v>
      </c>
      <c r="U9" s="12">
        <v>10862</v>
      </c>
      <c r="V9" s="12">
        <v>35475</v>
      </c>
      <c r="W9" s="12">
        <v>174830</v>
      </c>
      <c r="X9" s="12">
        <v>29878</v>
      </c>
      <c r="Y9" s="12">
        <v>30558</v>
      </c>
      <c r="Z9" s="12">
        <v>44017</v>
      </c>
      <c r="AA9" s="12"/>
      <c r="AB9" s="13">
        <f t="shared" si="1"/>
        <v>427216</v>
      </c>
      <c r="AC9" s="14">
        <f t="shared" si="2"/>
        <v>9828</v>
      </c>
      <c r="AD9" s="12">
        <v>3500000</v>
      </c>
      <c r="AE9" s="12">
        <v>200000</v>
      </c>
      <c r="AF9" s="12"/>
      <c r="AG9" s="12">
        <v>0</v>
      </c>
      <c r="AH9" s="30">
        <f t="shared" si="3"/>
        <v>3700000</v>
      </c>
      <c r="AI9" s="12">
        <v>438453</v>
      </c>
      <c r="AJ9" s="30">
        <f t="shared" si="4"/>
        <v>3261547</v>
      </c>
    </row>
    <row r="10" spans="1:36" ht="17.850000000000001" customHeight="1">
      <c r="A10" s="5">
        <f t="shared" si="5"/>
        <v>7</v>
      </c>
      <c r="B10" s="5" t="s">
        <v>46</v>
      </c>
      <c r="C10" s="33">
        <v>20045</v>
      </c>
      <c r="D10" s="6" t="s">
        <v>180</v>
      </c>
      <c r="E10" s="6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0"/>
      <c r="S10" s="3"/>
      <c r="T10" s="3"/>
      <c r="U10" s="3"/>
      <c r="V10" s="3"/>
      <c r="W10" s="3"/>
      <c r="X10" s="3"/>
      <c r="Y10" s="3"/>
      <c r="Z10" s="3"/>
      <c r="AA10" s="3"/>
      <c r="AB10" s="13"/>
      <c r="AC10" s="14">
        <f t="shared" si="2"/>
        <v>0</v>
      </c>
      <c r="AD10" s="3"/>
      <c r="AE10" s="3"/>
      <c r="AF10" s="3"/>
      <c r="AG10" s="3"/>
      <c r="AH10" s="30"/>
      <c r="AI10" s="3"/>
      <c r="AJ10" s="30"/>
    </row>
    <row r="11" spans="1:36" ht="17.850000000000001" customHeight="1">
      <c r="A11" s="5">
        <f t="shared" si="5"/>
        <v>8</v>
      </c>
      <c r="B11" s="5" t="s">
        <v>46</v>
      </c>
      <c r="C11" s="5">
        <v>9290</v>
      </c>
      <c r="D11" s="6" t="s">
        <v>181</v>
      </c>
      <c r="E11" s="6" t="s">
        <v>182</v>
      </c>
      <c r="F11" s="5" t="s">
        <v>59</v>
      </c>
      <c r="G11" s="3">
        <v>1785</v>
      </c>
      <c r="H11" s="3"/>
      <c r="I11" s="3">
        <v>0</v>
      </c>
      <c r="J11" s="3">
        <v>0</v>
      </c>
      <c r="K11" s="3">
        <v>10286</v>
      </c>
      <c r="L11" s="3">
        <v>500</v>
      </c>
      <c r="M11" s="3"/>
      <c r="N11" s="3">
        <v>0</v>
      </c>
      <c r="O11" s="3">
        <v>44422</v>
      </c>
      <c r="P11" s="3">
        <v>570</v>
      </c>
      <c r="Q11" s="3"/>
      <c r="R11" s="30">
        <f t="shared" si="0"/>
        <v>57563</v>
      </c>
      <c r="S11" s="3"/>
      <c r="T11" s="3"/>
      <c r="U11" s="3">
        <v>5485</v>
      </c>
      <c r="V11" s="3">
        <v>27750</v>
      </c>
      <c r="W11" s="3">
        <v>6255</v>
      </c>
      <c r="X11" s="3">
        <v>10256</v>
      </c>
      <c r="Y11" s="3"/>
      <c r="Z11" s="3"/>
      <c r="AA11" s="3"/>
      <c r="AB11" s="13">
        <f t="shared" si="1"/>
        <v>49746</v>
      </c>
      <c r="AC11" s="14">
        <f t="shared" si="2"/>
        <v>7817</v>
      </c>
      <c r="AD11" s="3">
        <v>0</v>
      </c>
      <c r="AE11" s="3">
        <v>10764</v>
      </c>
      <c r="AF11" s="3">
        <v>2724446</v>
      </c>
      <c r="AG11" s="3">
        <v>861</v>
      </c>
      <c r="AH11" s="30">
        <f t="shared" si="3"/>
        <v>2736071</v>
      </c>
      <c r="AI11" s="3">
        <v>17280</v>
      </c>
      <c r="AJ11" s="30">
        <f t="shared" si="4"/>
        <v>2718791</v>
      </c>
    </row>
    <row r="12" spans="1:36" ht="17.850000000000001" customHeight="1">
      <c r="A12" s="5">
        <f t="shared" si="5"/>
        <v>9</v>
      </c>
      <c r="B12" s="5" t="s">
        <v>46</v>
      </c>
      <c r="C12" s="5">
        <v>9275</v>
      </c>
      <c r="D12" s="6" t="s">
        <v>183</v>
      </c>
      <c r="E12" s="6"/>
      <c r="F12" s="5" t="s">
        <v>64</v>
      </c>
      <c r="G12" s="3">
        <v>35630</v>
      </c>
      <c r="H12" s="3"/>
      <c r="I12" s="3">
        <v>0</v>
      </c>
      <c r="J12" s="3">
        <v>0</v>
      </c>
      <c r="K12" s="3">
        <v>0</v>
      </c>
      <c r="L12" s="3">
        <v>0</v>
      </c>
      <c r="M12" s="3"/>
      <c r="N12" s="3">
        <v>14346</v>
      </c>
      <c r="O12" s="3">
        <v>359</v>
      </c>
      <c r="P12" s="3">
        <v>35691</v>
      </c>
      <c r="Q12" s="3"/>
      <c r="R12" s="30">
        <f t="shared" si="0"/>
        <v>86026</v>
      </c>
      <c r="S12" s="3">
        <v>54705</v>
      </c>
      <c r="T12" s="3">
        <v>5342</v>
      </c>
      <c r="U12" s="3">
        <v>3068</v>
      </c>
      <c r="V12" s="3"/>
      <c r="W12" s="3">
        <v>14488</v>
      </c>
      <c r="X12" s="3">
        <v>9909</v>
      </c>
      <c r="Y12" s="3"/>
      <c r="Z12" s="3">
        <v>0</v>
      </c>
      <c r="AA12" s="3"/>
      <c r="AB12" s="13">
        <f t="shared" si="1"/>
        <v>87512</v>
      </c>
      <c r="AC12" s="14">
        <f t="shared" si="2"/>
        <v>-1486</v>
      </c>
      <c r="AD12" s="3">
        <v>1250000</v>
      </c>
      <c r="AE12" s="3">
        <v>0</v>
      </c>
      <c r="AF12" s="3">
        <v>18349</v>
      </c>
      <c r="AG12" s="3">
        <v>0</v>
      </c>
      <c r="AH12" s="30">
        <f t="shared" si="3"/>
        <v>1268349</v>
      </c>
      <c r="AI12" s="3">
        <v>0</v>
      </c>
      <c r="AJ12" s="30">
        <f t="shared" si="4"/>
        <v>1268349</v>
      </c>
    </row>
    <row r="13" spans="1:36" ht="17.850000000000001" customHeight="1">
      <c r="A13" s="5">
        <f t="shared" si="5"/>
        <v>10</v>
      </c>
      <c r="B13" s="5" t="s">
        <v>46</v>
      </c>
      <c r="C13" s="5">
        <v>9277</v>
      </c>
      <c r="D13" s="6" t="s">
        <v>184</v>
      </c>
      <c r="E13" s="6" t="s">
        <v>71</v>
      </c>
      <c r="F13" s="5" t="s">
        <v>64</v>
      </c>
      <c r="G13" s="3">
        <v>33227</v>
      </c>
      <c r="H13" s="3">
        <v>1290</v>
      </c>
      <c r="I13" s="3">
        <v>7221</v>
      </c>
      <c r="J13" s="3">
        <v>0</v>
      </c>
      <c r="K13" s="3"/>
      <c r="L13" s="3"/>
      <c r="M13" s="3"/>
      <c r="N13" s="3">
        <v>36642</v>
      </c>
      <c r="O13" s="3">
        <v>45894</v>
      </c>
      <c r="P13" s="3"/>
      <c r="Q13" s="3">
        <v>0</v>
      </c>
      <c r="R13" s="30">
        <f t="shared" si="0"/>
        <v>124274</v>
      </c>
      <c r="S13" s="3">
        <v>69080</v>
      </c>
      <c r="T13" s="3">
        <v>26000</v>
      </c>
      <c r="U13" s="3">
        <v>291</v>
      </c>
      <c r="V13" s="3">
        <v>5790</v>
      </c>
      <c r="W13" s="3">
        <v>21915</v>
      </c>
      <c r="X13" s="3">
        <v>7722</v>
      </c>
      <c r="Y13" s="3">
        <v>2895</v>
      </c>
      <c r="Z13" s="3">
        <v>1182</v>
      </c>
      <c r="AA13" s="3">
        <v>5751</v>
      </c>
      <c r="AB13" s="13">
        <f t="shared" si="1"/>
        <v>140626</v>
      </c>
      <c r="AC13" s="14">
        <f t="shared" si="2"/>
        <v>-16352</v>
      </c>
      <c r="AD13" s="3">
        <v>2750000</v>
      </c>
      <c r="AE13" s="3">
        <v>150833</v>
      </c>
      <c r="AF13" s="3">
        <v>1275427</v>
      </c>
      <c r="AG13" s="3">
        <v>2351</v>
      </c>
      <c r="AH13" s="30">
        <f t="shared" si="3"/>
        <v>4178611</v>
      </c>
      <c r="AI13" s="3"/>
      <c r="AJ13" s="30">
        <f t="shared" si="4"/>
        <v>4178611</v>
      </c>
    </row>
    <row r="14" spans="1:36" ht="17.850000000000001" customHeight="1">
      <c r="A14" s="5">
        <f t="shared" si="5"/>
        <v>11</v>
      </c>
      <c r="B14" s="5" t="s">
        <v>46</v>
      </c>
      <c r="C14" s="5">
        <v>9293</v>
      </c>
      <c r="D14" s="6" t="s">
        <v>185</v>
      </c>
      <c r="E14" s="6"/>
      <c r="F14" s="5" t="s">
        <v>64</v>
      </c>
      <c r="G14" s="3">
        <v>70864</v>
      </c>
      <c r="H14" s="3">
        <v>9935</v>
      </c>
      <c r="I14" s="3">
        <v>2160</v>
      </c>
      <c r="J14" s="3">
        <v>0</v>
      </c>
      <c r="K14" s="3">
        <v>1998</v>
      </c>
      <c r="L14" s="3"/>
      <c r="M14" s="3"/>
      <c r="N14" s="3">
        <v>5796</v>
      </c>
      <c r="O14" s="3">
        <v>971</v>
      </c>
      <c r="P14" s="3">
        <v>14048</v>
      </c>
      <c r="Q14" s="3">
        <v>0</v>
      </c>
      <c r="R14" s="30">
        <f t="shared" si="0"/>
        <v>105772</v>
      </c>
      <c r="S14" s="3">
        <v>71349</v>
      </c>
      <c r="T14" s="3"/>
      <c r="U14" s="3"/>
      <c r="V14" s="3">
        <v>3000</v>
      </c>
      <c r="W14" s="3">
        <v>20886</v>
      </c>
      <c r="X14" s="3">
        <v>14808</v>
      </c>
      <c r="Y14" s="3">
        <v>1346</v>
      </c>
      <c r="Z14" s="3"/>
      <c r="AA14" s="3">
        <v>2365</v>
      </c>
      <c r="AB14" s="13">
        <f t="shared" si="1"/>
        <v>113754</v>
      </c>
      <c r="AC14" s="14">
        <f t="shared" si="2"/>
        <v>-7982</v>
      </c>
      <c r="AD14" s="3">
        <v>100000</v>
      </c>
      <c r="AE14" s="3">
        <v>20000</v>
      </c>
      <c r="AF14" s="3">
        <v>21825</v>
      </c>
      <c r="AG14" s="3">
        <v>9039</v>
      </c>
      <c r="AH14" s="30">
        <f t="shared" si="3"/>
        <v>150864</v>
      </c>
      <c r="AI14" s="3"/>
      <c r="AJ14" s="30">
        <f t="shared" si="4"/>
        <v>150864</v>
      </c>
    </row>
    <row r="15" spans="1:36" ht="17.850000000000001" customHeight="1">
      <c r="A15" s="5">
        <f t="shared" si="5"/>
        <v>12</v>
      </c>
      <c r="B15" s="5" t="s">
        <v>46</v>
      </c>
      <c r="C15" s="5">
        <v>9279</v>
      </c>
      <c r="D15" s="6" t="s">
        <v>186</v>
      </c>
      <c r="E15" s="6"/>
      <c r="F15" s="5" t="s">
        <v>59</v>
      </c>
      <c r="G15" s="3">
        <v>122758</v>
      </c>
      <c r="H15" s="3"/>
      <c r="I15" s="3">
        <v>302</v>
      </c>
      <c r="J15" s="3"/>
      <c r="K15" s="3"/>
      <c r="L15" s="3"/>
      <c r="M15" s="3"/>
      <c r="N15" s="3">
        <v>27509</v>
      </c>
      <c r="O15" s="3">
        <v>4389</v>
      </c>
      <c r="P15" s="3"/>
      <c r="Q15" s="3"/>
      <c r="R15" s="30">
        <f t="shared" si="0"/>
        <v>154958</v>
      </c>
      <c r="S15" s="3">
        <v>69312</v>
      </c>
      <c r="T15" s="3">
        <v>6961</v>
      </c>
      <c r="U15" s="3">
        <v>15220</v>
      </c>
      <c r="V15" s="3">
        <v>27066</v>
      </c>
      <c r="W15" s="3">
        <v>23174</v>
      </c>
      <c r="X15" s="3">
        <v>12683</v>
      </c>
      <c r="Y15" s="3"/>
      <c r="Z15" s="3">
        <v>2680</v>
      </c>
      <c r="AA15" s="3">
        <v>0</v>
      </c>
      <c r="AB15" s="13">
        <f t="shared" si="1"/>
        <v>157096</v>
      </c>
      <c r="AC15" s="14">
        <f t="shared" si="2"/>
        <v>-2138</v>
      </c>
      <c r="AD15" s="3">
        <v>4645000</v>
      </c>
      <c r="AE15" s="3">
        <v>19137</v>
      </c>
      <c r="AF15" s="3">
        <v>312699</v>
      </c>
      <c r="AG15" s="3">
        <v>3</v>
      </c>
      <c r="AH15" s="30">
        <f t="shared" si="3"/>
        <v>4976839</v>
      </c>
      <c r="AI15" s="3">
        <v>3873</v>
      </c>
      <c r="AJ15" s="30">
        <f t="shared" si="4"/>
        <v>4972966</v>
      </c>
    </row>
    <row r="16" spans="1:36" ht="17.850000000000001" customHeight="1">
      <c r="A16" s="5">
        <f t="shared" si="5"/>
        <v>13</v>
      </c>
      <c r="B16" s="5" t="s">
        <v>46</v>
      </c>
      <c r="C16" s="5">
        <v>9340</v>
      </c>
      <c r="D16" s="6" t="s">
        <v>187</v>
      </c>
      <c r="E16" s="6"/>
      <c r="F16" s="5" t="s">
        <v>59</v>
      </c>
      <c r="G16" s="3">
        <v>248548</v>
      </c>
      <c r="H16" s="3">
        <v>26864</v>
      </c>
      <c r="I16" s="3">
        <v>87786</v>
      </c>
      <c r="J16" s="3">
        <v>0</v>
      </c>
      <c r="K16" s="3">
        <v>7750</v>
      </c>
      <c r="L16" s="3"/>
      <c r="M16" s="3"/>
      <c r="N16" s="3"/>
      <c r="O16" s="3">
        <v>1022</v>
      </c>
      <c r="P16" s="3">
        <v>123034</v>
      </c>
      <c r="Q16" s="3"/>
      <c r="R16" s="30">
        <f t="shared" si="0"/>
        <v>495004</v>
      </c>
      <c r="S16" s="3">
        <v>108041</v>
      </c>
      <c r="T16" s="3"/>
      <c r="U16" s="3"/>
      <c r="V16" s="3">
        <v>255180</v>
      </c>
      <c r="W16" s="3">
        <v>23664</v>
      </c>
      <c r="X16" s="3">
        <v>35475</v>
      </c>
      <c r="Y16" s="3">
        <v>1181</v>
      </c>
      <c r="Z16" s="3">
        <v>12963</v>
      </c>
      <c r="AA16" s="3">
        <v>63646</v>
      </c>
      <c r="AB16" s="13">
        <f t="shared" si="1"/>
        <v>500150</v>
      </c>
      <c r="AC16" s="14">
        <f t="shared" si="2"/>
        <v>-5146</v>
      </c>
      <c r="AD16" s="3">
        <v>973144</v>
      </c>
      <c r="AE16" s="3">
        <v>29064</v>
      </c>
      <c r="AF16" s="3">
        <v>1101760</v>
      </c>
      <c r="AG16" s="3">
        <v>10701</v>
      </c>
      <c r="AH16" s="30">
        <f t="shared" si="3"/>
        <v>2114669</v>
      </c>
      <c r="AI16" s="3"/>
      <c r="AJ16" s="30">
        <f t="shared" si="4"/>
        <v>2114669</v>
      </c>
    </row>
    <row r="17" spans="1:36" ht="17.850000000000001" customHeight="1">
      <c r="A17" s="5">
        <f t="shared" si="5"/>
        <v>14</v>
      </c>
      <c r="B17" s="5" t="s">
        <v>46</v>
      </c>
      <c r="C17" s="5">
        <v>9350</v>
      </c>
      <c r="D17" s="7" t="s">
        <v>188</v>
      </c>
      <c r="E17" s="7"/>
      <c r="F17" s="5" t="s">
        <v>64</v>
      </c>
      <c r="G17" s="3">
        <v>151010</v>
      </c>
      <c r="H17" s="3"/>
      <c r="I17" s="3"/>
      <c r="J17" s="3">
        <v>0</v>
      </c>
      <c r="K17" s="3"/>
      <c r="L17" s="3">
        <v>0</v>
      </c>
      <c r="M17" s="3"/>
      <c r="N17" s="3">
        <v>0</v>
      </c>
      <c r="O17" s="3">
        <v>3843</v>
      </c>
      <c r="P17" s="3">
        <v>16613</v>
      </c>
      <c r="Q17" s="3">
        <v>2662</v>
      </c>
      <c r="R17" s="30">
        <f t="shared" si="0"/>
        <v>174128</v>
      </c>
      <c r="S17" s="3">
        <v>88955</v>
      </c>
      <c r="T17" s="3"/>
      <c r="U17" s="3">
        <v>12202</v>
      </c>
      <c r="V17" s="3">
        <v>12276</v>
      </c>
      <c r="W17" s="3">
        <v>15756</v>
      </c>
      <c r="X17" s="3">
        <v>25035</v>
      </c>
      <c r="Y17" s="3">
        <v>2759</v>
      </c>
      <c r="Z17" s="3"/>
      <c r="AA17" s="3">
        <v>30906</v>
      </c>
      <c r="AB17" s="13">
        <f t="shared" si="1"/>
        <v>187889</v>
      </c>
      <c r="AC17" s="14">
        <f t="shared" si="2"/>
        <v>-13761</v>
      </c>
      <c r="AD17" s="3">
        <v>1551377</v>
      </c>
      <c r="AE17" s="3">
        <v>25367</v>
      </c>
      <c r="AF17" s="3">
        <v>88036</v>
      </c>
      <c r="AG17" s="3"/>
      <c r="AH17" s="30">
        <f t="shared" si="3"/>
        <v>1664780</v>
      </c>
      <c r="AI17" s="3">
        <v>18626</v>
      </c>
      <c r="AJ17" s="30">
        <f t="shared" si="4"/>
        <v>1646154</v>
      </c>
    </row>
    <row r="18" spans="1:36" ht="17.850000000000001" customHeight="1">
      <c r="A18" s="5">
        <f t="shared" si="5"/>
        <v>15</v>
      </c>
      <c r="B18" s="5" t="s">
        <v>46</v>
      </c>
      <c r="C18" s="5">
        <v>9261</v>
      </c>
      <c r="D18" s="6" t="s">
        <v>189</v>
      </c>
      <c r="E18" s="6"/>
      <c r="F18" s="5" t="s">
        <v>59</v>
      </c>
      <c r="G18" s="3">
        <v>68375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/>
      <c r="N18" s="3">
        <v>8841</v>
      </c>
      <c r="O18" s="3">
        <v>6805</v>
      </c>
      <c r="P18" s="3">
        <v>0</v>
      </c>
      <c r="Q18" s="3">
        <v>0</v>
      </c>
      <c r="R18" s="30">
        <f t="shared" si="0"/>
        <v>84021</v>
      </c>
      <c r="S18" s="3">
        <v>20566</v>
      </c>
      <c r="T18" s="3">
        <v>0</v>
      </c>
      <c r="U18" s="3">
        <v>101</v>
      </c>
      <c r="V18" s="3"/>
      <c r="W18" s="3">
        <v>15790</v>
      </c>
      <c r="X18" s="3">
        <v>1968</v>
      </c>
      <c r="Y18" s="3">
        <v>6803</v>
      </c>
      <c r="Z18" s="3">
        <v>3360</v>
      </c>
      <c r="AA18" s="3">
        <v>1562</v>
      </c>
      <c r="AB18" s="13">
        <f t="shared" si="1"/>
        <v>50150</v>
      </c>
      <c r="AC18" s="14">
        <f t="shared" si="2"/>
        <v>33871</v>
      </c>
      <c r="AD18" s="3">
        <v>1128341</v>
      </c>
      <c r="AE18" s="3"/>
      <c r="AF18" s="3">
        <v>469570</v>
      </c>
      <c r="AG18" s="3"/>
      <c r="AH18" s="30">
        <f t="shared" si="3"/>
        <v>1597911</v>
      </c>
      <c r="AI18" s="3">
        <v>0</v>
      </c>
      <c r="AJ18" s="30">
        <f t="shared" si="4"/>
        <v>1597911</v>
      </c>
    </row>
    <row r="19" spans="1:36" ht="17.850000000000001" customHeight="1">
      <c r="A19" s="5">
        <f t="shared" si="5"/>
        <v>16</v>
      </c>
      <c r="B19" s="5" t="s">
        <v>46</v>
      </c>
      <c r="C19" s="5">
        <v>15266</v>
      </c>
      <c r="D19" s="6" t="s">
        <v>190</v>
      </c>
      <c r="E19" s="6"/>
      <c r="F19" s="5" t="s">
        <v>64</v>
      </c>
      <c r="G19" s="3">
        <v>32749</v>
      </c>
      <c r="H19" s="3">
        <v>0</v>
      </c>
      <c r="I19" s="3"/>
      <c r="J19" s="3">
        <v>0</v>
      </c>
      <c r="K19" s="3"/>
      <c r="L19" s="3"/>
      <c r="M19" s="3"/>
      <c r="N19" s="3">
        <v>138527</v>
      </c>
      <c r="O19" s="3">
        <v>3624</v>
      </c>
      <c r="P19" s="3"/>
      <c r="Q19" s="3">
        <v>121</v>
      </c>
      <c r="R19" s="30">
        <f t="shared" si="0"/>
        <v>175021</v>
      </c>
      <c r="S19" s="3">
        <v>65981</v>
      </c>
      <c r="T19" s="3">
        <v>0</v>
      </c>
      <c r="U19" s="3">
        <v>51700</v>
      </c>
      <c r="V19" s="3">
        <v>600</v>
      </c>
      <c r="W19" s="3">
        <v>20919</v>
      </c>
      <c r="X19" s="3">
        <v>963</v>
      </c>
      <c r="Y19" s="3"/>
      <c r="Z19" s="3">
        <v>7934</v>
      </c>
      <c r="AA19" s="3">
        <v>15950</v>
      </c>
      <c r="AB19" s="13">
        <f t="shared" si="1"/>
        <v>164047</v>
      </c>
      <c r="AC19" s="14">
        <f t="shared" si="2"/>
        <v>10974</v>
      </c>
      <c r="AD19" s="3">
        <v>3691487</v>
      </c>
      <c r="AE19" s="3">
        <v>29675</v>
      </c>
      <c r="AF19" s="3">
        <v>303855</v>
      </c>
      <c r="AG19" s="3"/>
      <c r="AH19" s="30">
        <f t="shared" si="3"/>
        <v>4025017</v>
      </c>
      <c r="AI19" s="3"/>
      <c r="AJ19" s="30">
        <f t="shared" si="4"/>
        <v>4025017</v>
      </c>
    </row>
    <row r="20" spans="1:36" ht="17.850000000000001" customHeight="1">
      <c r="A20" s="5">
        <f t="shared" si="5"/>
        <v>17</v>
      </c>
      <c r="B20" s="5" t="s">
        <v>46</v>
      </c>
      <c r="C20" s="5">
        <v>9296</v>
      </c>
      <c r="D20" s="6" t="s">
        <v>191</v>
      </c>
      <c r="E20" s="6"/>
      <c r="F20" s="5" t="s">
        <v>64</v>
      </c>
      <c r="G20" s="3">
        <v>50195</v>
      </c>
      <c r="H20" s="3">
        <v>0</v>
      </c>
      <c r="I20" s="3"/>
      <c r="J20" s="3">
        <v>0</v>
      </c>
      <c r="K20" s="3">
        <v>0</v>
      </c>
      <c r="L20" s="3">
        <v>0</v>
      </c>
      <c r="M20" s="3"/>
      <c r="N20" s="3">
        <v>67316</v>
      </c>
      <c r="O20" s="3">
        <v>1557</v>
      </c>
      <c r="P20" s="3"/>
      <c r="Q20" s="3">
        <v>2446</v>
      </c>
      <c r="R20" s="30">
        <f t="shared" si="0"/>
        <v>121514</v>
      </c>
      <c r="S20" s="3">
        <v>60669</v>
      </c>
      <c r="T20" s="3">
        <v>26000</v>
      </c>
      <c r="U20" s="3">
        <v>517</v>
      </c>
      <c r="V20" s="3"/>
      <c r="W20" s="3">
        <v>17186</v>
      </c>
      <c r="X20" s="3">
        <v>13214</v>
      </c>
      <c r="Y20" s="3">
        <v>1550</v>
      </c>
      <c r="Z20" s="3"/>
      <c r="AA20" s="3"/>
      <c r="AB20" s="13">
        <f t="shared" si="1"/>
        <v>119136</v>
      </c>
      <c r="AC20" s="14">
        <f t="shared" si="2"/>
        <v>2378</v>
      </c>
      <c r="AD20" s="3">
        <v>0</v>
      </c>
      <c r="AE20" s="3">
        <v>0</v>
      </c>
      <c r="AF20" s="3">
        <v>72138</v>
      </c>
      <c r="AG20" s="3">
        <v>0</v>
      </c>
      <c r="AH20" s="30">
        <f t="shared" si="3"/>
        <v>72138</v>
      </c>
      <c r="AI20" s="3">
        <v>15205</v>
      </c>
      <c r="AJ20" s="30">
        <f t="shared" si="4"/>
        <v>56933</v>
      </c>
    </row>
    <row r="21" spans="1:36" ht="17.850000000000001" customHeight="1">
      <c r="A21" s="5">
        <f t="shared" si="5"/>
        <v>18</v>
      </c>
      <c r="B21" s="5" t="s">
        <v>46</v>
      </c>
      <c r="C21" s="5">
        <v>9280</v>
      </c>
      <c r="D21" s="6" t="s">
        <v>192</v>
      </c>
      <c r="E21" s="6"/>
      <c r="F21" s="5" t="s">
        <v>59</v>
      </c>
      <c r="G21" s="3">
        <v>178643</v>
      </c>
      <c r="H21" s="3"/>
      <c r="I21" s="3"/>
      <c r="J21" s="3">
        <v>0</v>
      </c>
      <c r="K21" s="3">
        <v>11459</v>
      </c>
      <c r="L21" s="3"/>
      <c r="M21" s="3"/>
      <c r="N21" s="3">
        <v>36009</v>
      </c>
      <c r="O21" s="3">
        <v>1279</v>
      </c>
      <c r="P21" s="3">
        <v>2277</v>
      </c>
      <c r="Q21" s="3">
        <v>50</v>
      </c>
      <c r="R21" s="30">
        <f t="shared" si="0"/>
        <v>229717</v>
      </c>
      <c r="S21" s="3">
        <v>93209</v>
      </c>
      <c r="T21" s="3"/>
      <c r="U21" s="3"/>
      <c r="V21" s="3">
        <v>17089</v>
      </c>
      <c r="W21" s="3">
        <v>34883</v>
      </c>
      <c r="X21" s="3">
        <v>22386</v>
      </c>
      <c r="Y21" s="3">
        <v>26397</v>
      </c>
      <c r="Z21" s="3">
        <v>16481</v>
      </c>
      <c r="AA21" s="3"/>
      <c r="AB21" s="13">
        <f t="shared" si="1"/>
        <v>210445</v>
      </c>
      <c r="AC21" s="14">
        <f t="shared" si="2"/>
        <v>19272</v>
      </c>
      <c r="AD21" s="3">
        <v>4500000</v>
      </c>
      <c r="AE21" s="3"/>
      <c r="AF21" s="3">
        <v>148396</v>
      </c>
      <c r="AG21" s="3"/>
      <c r="AH21" s="30">
        <f t="shared" si="3"/>
        <v>4648396</v>
      </c>
      <c r="AI21" s="3">
        <v>10406</v>
      </c>
      <c r="AJ21" s="30">
        <f t="shared" si="4"/>
        <v>4637990</v>
      </c>
    </row>
    <row r="22" spans="1:36" ht="17.850000000000001" customHeight="1">
      <c r="A22" s="5">
        <f t="shared" si="5"/>
        <v>19</v>
      </c>
      <c r="B22" s="5" t="s">
        <v>46</v>
      </c>
      <c r="C22" s="5">
        <v>9299</v>
      </c>
      <c r="D22" s="6" t="s">
        <v>193</v>
      </c>
      <c r="E22" s="6"/>
      <c r="F22" s="5" t="s">
        <v>59</v>
      </c>
      <c r="G22" s="3">
        <v>242325</v>
      </c>
      <c r="H22" s="3">
        <v>0</v>
      </c>
      <c r="I22" s="3"/>
      <c r="J22" s="3">
        <v>21218</v>
      </c>
      <c r="K22" s="3"/>
      <c r="L22" s="3"/>
      <c r="M22" s="3"/>
      <c r="N22" s="3">
        <v>80910</v>
      </c>
      <c r="O22" s="3">
        <v>2980</v>
      </c>
      <c r="P22" s="3"/>
      <c r="Q22" s="3">
        <v>963</v>
      </c>
      <c r="R22" s="30">
        <f t="shared" si="0"/>
        <v>348396</v>
      </c>
      <c r="S22" s="3">
        <v>76585</v>
      </c>
      <c r="T22" s="3">
        <v>51220</v>
      </c>
      <c r="U22" s="3">
        <v>15293</v>
      </c>
      <c r="V22" s="3">
        <v>57102</v>
      </c>
      <c r="W22" s="3">
        <v>101283</v>
      </c>
      <c r="X22" s="3">
        <v>34368</v>
      </c>
      <c r="Y22" s="3">
        <v>3300</v>
      </c>
      <c r="Z22" s="3">
        <v>7336</v>
      </c>
      <c r="AA22" s="3">
        <v>15</v>
      </c>
      <c r="AB22" s="13">
        <f t="shared" si="1"/>
        <v>346502</v>
      </c>
      <c r="AC22" s="14">
        <f t="shared" si="2"/>
        <v>1894</v>
      </c>
      <c r="AD22" s="3">
        <v>541351</v>
      </c>
      <c r="AE22" s="3">
        <v>33901</v>
      </c>
      <c r="AF22" s="3">
        <v>512470</v>
      </c>
      <c r="AG22" s="3">
        <v>9126</v>
      </c>
      <c r="AH22" s="30">
        <f t="shared" si="3"/>
        <v>1096848</v>
      </c>
      <c r="AI22" s="3">
        <v>47088</v>
      </c>
      <c r="AJ22" s="30">
        <f t="shared" si="4"/>
        <v>1049760</v>
      </c>
    </row>
    <row r="23" spans="1:36" ht="43.5">
      <c r="A23" s="5">
        <f t="shared" si="5"/>
        <v>20</v>
      </c>
      <c r="B23" s="5" t="s">
        <v>46</v>
      </c>
      <c r="C23" s="5">
        <v>19992</v>
      </c>
      <c r="D23" s="6" t="s">
        <v>194</v>
      </c>
      <c r="E23" s="34" t="s">
        <v>195</v>
      </c>
      <c r="F23" s="5" t="s">
        <v>59</v>
      </c>
      <c r="G23" s="3">
        <v>131899</v>
      </c>
      <c r="H23" s="3">
        <v>5671</v>
      </c>
      <c r="I23" s="3">
        <v>1590</v>
      </c>
      <c r="J23" s="3"/>
      <c r="K23" s="3">
        <v>81216</v>
      </c>
      <c r="L23" s="3"/>
      <c r="M23" s="3"/>
      <c r="N23" s="3">
        <v>85271</v>
      </c>
      <c r="O23" s="3">
        <v>24735</v>
      </c>
      <c r="P23" s="3">
        <v>7657</v>
      </c>
      <c r="Q23" s="3"/>
      <c r="R23" s="30">
        <f t="shared" si="0"/>
        <v>338039</v>
      </c>
      <c r="S23" s="3">
        <v>148050</v>
      </c>
      <c r="T23" s="3">
        <v>26000</v>
      </c>
      <c r="U23" s="3">
        <v>9629</v>
      </c>
      <c r="V23" s="3">
        <v>8776</v>
      </c>
      <c r="W23" s="3">
        <v>44989</v>
      </c>
      <c r="X23" s="3">
        <v>45969</v>
      </c>
      <c r="Y23" s="3">
        <v>41458</v>
      </c>
      <c r="Z23" s="3">
        <v>2568</v>
      </c>
      <c r="AA23" s="3">
        <v>8929</v>
      </c>
      <c r="AB23" s="13">
        <f t="shared" si="1"/>
        <v>336368</v>
      </c>
      <c r="AC23" s="14">
        <f t="shared" si="2"/>
        <v>1671</v>
      </c>
      <c r="AD23" s="3">
        <v>2785155</v>
      </c>
      <c r="AE23" s="3">
        <v>12524</v>
      </c>
      <c r="AF23" s="3">
        <v>1280481</v>
      </c>
      <c r="AG23" s="3">
        <v>4982</v>
      </c>
      <c r="AH23" s="30">
        <f t="shared" si="3"/>
        <v>4083142</v>
      </c>
      <c r="AI23" s="3">
        <v>46247</v>
      </c>
      <c r="AJ23" s="30">
        <f t="shared" si="4"/>
        <v>4036895</v>
      </c>
    </row>
    <row r="24" spans="1:36" ht="17.850000000000001" customHeight="1">
      <c r="A24" s="5">
        <f t="shared" si="5"/>
        <v>21</v>
      </c>
      <c r="B24" s="5" t="s">
        <v>46</v>
      </c>
      <c r="C24" s="5">
        <v>9300</v>
      </c>
      <c r="D24" s="6" t="s">
        <v>196</v>
      </c>
      <c r="E24" s="6"/>
      <c r="F24" s="5" t="s">
        <v>59</v>
      </c>
      <c r="G24" s="3">
        <v>278014</v>
      </c>
      <c r="H24" s="3">
        <v>0</v>
      </c>
      <c r="I24" s="3">
        <v>456</v>
      </c>
      <c r="J24" s="3"/>
      <c r="K24" s="3">
        <v>11500</v>
      </c>
      <c r="L24" s="3"/>
      <c r="M24" s="3"/>
      <c r="N24" s="3">
        <v>11337</v>
      </c>
      <c r="O24" s="3">
        <v>3286</v>
      </c>
      <c r="P24" s="3">
        <v>3487</v>
      </c>
      <c r="Q24" s="3">
        <v>1634</v>
      </c>
      <c r="R24" s="30">
        <f t="shared" si="0"/>
        <v>309714</v>
      </c>
      <c r="S24" s="3">
        <v>58868</v>
      </c>
      <c r="T24" s="3">
        <v>5840</v>
      </c>
      <c r="U24" s="3">
        <v>22011</v>
      </c>
      <c r="V24" s="3">
        <v>46707</v>
      </c>
      <c r="W24" s="3">
        <v>34754</v>
      </c>
      <c r="X24" s="3">
        <v>36730</v>
      </c>
      <c r="Y24" s="3">
        <v>20225</v>
      </c>
      <c r="Z24" s="3">
        <v>13150</v>
      </c>
      <c r="AA24" s="3"/>
      <c r="AB24" s="13">
        <f t="shared" si="1"/>
        <v>238285</v>
      </c>
      <c r="AC24" s="14">
        <f t="shared" si="2"/>
        <v>71429</v>
      </c>
      <c r="AD24" s="3">
        <v>7033826</v>
      </c>
      <c r="AE24" s="3">
        <v>34057</v>
      </c>
      <c r="AF24" s="3">
        <v>262368</v>
      </c>
      <c r="AG24" s="3">
        <v>17658</v>
      </c>
      <c r="AH24" s="30">
        <f t="shared" si="3"/>
        <v>7347909</v>
      </c>
      <c r="AI24" s="3">
        <v>24051</v>
      </c>
      <c r="AJ24" s="30">
        <f t="shared" si="4"/>
        <v>7323858</v>
      </c>
    </row>
    <row r="25" spans="1:36" ht="17.850000000000001" customHeight="1">
      <c r="A25" s="5">
        <f t="shared" si="5"/>
        <v>22</v>
      </c>
      <c r="B25" s="5" t="s">
        <v>46</v>
      </c>
      <c r="C25" s="5">
        <v>9311</v>
      </c>
      <c r="D25" s="6" t="s">
        <v>197</v>
      </c>
      <c r="E25" s="6"/>
      <c r="F25" s="5" t="s">
        <v>59</v>
      </c>
      <c r="G25" s="3">
        <v>260209</v>
      </c>
      <c r="H25" s="3">
        <v>1400</v>
      </c>
      <c r="I25" s="3">
        <v>260</v>
      </c>
      <c r="J25" s="3">
        <v>0</v>
      </c>
      <c r="K25" s="3"/>
      <c r="L25" s="3">
        <v>0</v>
      </c>
      <c r="M25" s="3"/>
      <c r="N25" s="3">
        <v>203577</v>
      </c>
      <c r="O25" s="3">
        <v>2539</v>
      </c>
      <c r="P25" s="3"/>
      <c r="Q25" s="3"/>
      <c r="R25" s="30">
        <f>SUM(G25:Q25)</f>
        <v>467985</v>
      </c>
      <c r="S25" s="3">
        <v>186290</v>
      </c>
      <c r="T25" s="3">
        <v>1243</v>
      </c>
      <c r="U25" s="3">
        <v>16394</v>
      </c>
      <c r="V25" s="3">
        <v>75388</v>
      </c>
      <c r="W25" s="3">
        <v>120982</v>
      </c>
      <c r="X25" s="3">
        <v>46588</v>
      </c>
      <c r="Y25" s="3">
        <v>1026</v>
      </c>
      <c r="Z25" s="3">
        <v>31349</v>
      </c>
      <c r="AA25" s="3"/>
      <c r="AB25" s="13">
        <f>SUM(S25:AA25)</f>
        <v>479260</v>
      </c>
      <c r="AC25" s="14">
        <f t="shared" si="2"/>
        <v>-11275</v>
      </c>
      <c r="AD25" s="3">
        <v>2488849</v>
      </c>
      <c r="AE25" s="3">
        <v>107495</v>
      </c>
      <c r="AF25" s="3">
        <v>176072</v>
      </c>
      <c r="AG25" s="3">
        <v>34778</v>
      </c>
      <c r="AH25" s="30">
        <f>SUM(AD25:AG25)</f>
        <v>2807194</v>
      </c>
      <c r="AI25" s="3">
        <v>319292</v>
      </c>
      <c r="AJ25" s="30">
        <f>+AH25-AI25</f>
        <v>2487902</v>
      </c>
    </row>
    <row r="26" spans="1:36" ht="17.850000000000001" customHeight="1">
      <c r="A26" s="5">
        <f t="shared" si="5"/>
        <v>23</v>
      </c>
      <c r="B26" s="5" t="s">
        <v>46</v>
      </c>
      <c r="C26" s="5">
        <v>9303</v>
      </c>
      <c r="D26" s="6" t="s">
        <v>198</v>
      </c>
      <c r="E26" s="6"/>
      <c r="F26" s="5" t="s">
        <v>59</v>
      </c>
      <c r="G26" s="3">
        <v>76908</v>
      </c>
      <c r="H26" s="3"/>
      <c r="I26" s="3">
        <v>0</v>
      </c>
      <c r="J26" s="3">
        <v>0</v>
      </c>
      <c r="K26" s="3">
        <v>6686</v>
      </c>
      <c r="L26" s="3">
        <v>0</v>
      </c>
      <c r="M26" s="3"/>
      <c r="N26" s="3">
        <v>30161</v>
      </c>
      <c r="O26" s="3">
        <v>9</v>
      </c>
      <c r="P26" s="3">
        <v>26928</v>
      </c>
      <c r="Q26" s="3">
        <v>5791</v>
      </c>
      <c r="R26" s="30">
        <f t="shared" si="0"/>
        <v>146483</v>
      </c>
      <c r="S26" s="3">
        <v>72405</v>
      </c>
      <c r="T26" s="3">
        <v>0</v>
      </c>
      <c r="U26" s="3">
        <v>1250</v>
      </c>
      <c r="V26" s="3">
        <v>682</v>
      </c>
      <c r="W26" s="3">
        <v>38309</v>
      </c>
      <c r="X26" s="3">
        <v>22523</v>
      </c>
      <c r="Y26" s="3">
        <v>0</v>
      </c>
      <c r="Z26" s="3"/>
      <c r="AA26" s="3"/>
      <c r="AB26" s="13">
        <f t="shared" si="1"/>
        <v>135169</v>
      </c>
      <c r="AC26" s="14">
        <f t="shared" si="2"/>
        <v>11314</v>
      </c>
      <c r="AD26" s="3">
        <v>7009750</v>
      </c>
      <c r="AE26" s="3">
        <v>73500</v>
      </c>
      <c r="AF26" s="3">
        <v>33995</v>
      </c>
      <c r="AG26" s="3">
        <v>0</v>
      </c>
      <c r="AH26" s="30">
        <f t="shared" si="3"/>
        <v>7117245</v>
      </c>
      <c r="AI26" s="3">
        <v>2746</v>
      </c>
      <c r="AJ26" s="30">
        <f t="shared" si="4"/>
        <v>7114499</v>
      </c>
    </row>
    <row r="27" spans="1:36" ht="17.850000000000001" customHeight="1">
      <c r="A27" s="5">
        <f t="shared" si="5"/>
        <v>24</v>
      </c>
      <c r="B27" s="5" t="s">
        <v>46</v>
      </c>
      <c r="C27" s="5">
        <v>9285</v>
      </c>
      <c r="D27" s="6" t="s">
        <v>199</v>
      </c>
      <c r="E27" s="6"/>
      <c r="F27" s="5" t="s">
        <v>64</v>
      </c>
      <c r="G27" s="3">
        <v>57803</v>
      </c>
      <c r="H27" s="3">
        <v>2829</v>
      </c>
      <c r="I27" s="3">
        <v>25698</v>
      </c>
      <c r="J27" s="3">
        <v>0</v>
      </c>
      <c r="K27" s="3">
        <v>18259</v>
      </c>
      <c r="L27" s="3"/>
      <c r="M27" s="3"/>
      <c r="N27" s="3">
        <v>89410</v>
      </c>
      <c r="O27" s="3">
        <v>2369</v>
      </c>
      <c r="P27" s="3">
        <v>7939</v>
      </c>
      <c r="Q27" s="3">
        <v>164</v>
      </c>
      <c r="R27" s="30">
        <f t="shared" si="0"/>
        <v>204471</v>
      </c>
      <c r="S27" s="3">
        <v>42117</v>
      </c>
      <c r="T27" s="3">
        <v>9000</v>
      </c>
      <c r="U27" s="3"/>
      <c r="V27" s="3">
        <v>31036</v>
      </c>
      <c r="W27" s="3">
        <v>52204</v>
      </c>
      <c r="X27" s="3">
        <v>24199</v>
      </c>
      <c r="Y27" s="3">
        <v>2463</v>
      </c>
      <c r="Z27" s="3">
        <v>14996</v>
      </c>
      <c r="AA27" s="3">
        <v>132</v>
      </c>
      <c r="AB27" s="13">
        <f t="shared" si="1"/>
        <v>176147</v>
      </c>
      <c r="AC27" s="14">
        <f t="shared" si="2"/>
        <v>28324</v>
      </c>
      <c r="AD27" s="3">
        <v>5198667</v>
      </c>
      <c r="AE27" s="3">
        <v>27677</v>
      </c>
      <c r="AF27" s="3">
        <v>117314</v>
      </c>
      <c r="AG27" s="3">
        <v>749</v>
      </c>
      <c r="AH27" s="30">
        <f t="shared" si="3"/>
        <v>5344407</v>
      </c>
      <c r="AI27" s="3">
        <v>14698</v>
      </c>
      <c r="AJ27" s="30">
        <f t="shared" si="4"/>
        <v>5329709</v>
      </c>
    </row>
    <row r="28" spans="1:36" ht="17.850000000000001" customHeight="1">
      <c r="A28" s="5">
        <f t="shared" si="5"/>
        <v>25</v>
      </c>
      <c r="B28" s="5" t="s">
        <v>46</v>
      </c>
      <c r="C28" s="5">
        <v>9304</v>
      </c>
      <c r="D28" s="6" t="s">
        <v>200</v>
      </c>
      <c r="E28" s="6"/>
      <c r="F28" s="5" t="s">
        <v>59</v>
      </c>
      <c r="G28" s="3">
        <v>62628</v>
      </c>
      <c r="H28" s="3">
        <v>0</v>
      </c>
      <c r="I28" s="3">
        <v>8055</v>
      </c>
      <c r="J28" s="3">
        <v>0</v>
      </c>
      <c r="K28" s="3"/>
      <c r="L28" s="3"/>
      <c r="M28" s="3"/>
      <c r="N28" s="3">
        <v>74677</v>
      </c>
      <c r="O28" s="3">
        <v>14880</v>
      </c>
      <c r="P28" s="3">
        <v>4147</v>
      </c>
      <c r="Q28" s="3">
        <v>0</v>
      </c>
      <c r="R28" s="30">
        <f t="shared" si="0"/>
        <v>164387</v>
      </c>
      <c r="S28" s="3">
        <v>37401</v>
      </c>
      <c r="T28" s="3">
        <v>17124</v>
      </c>
      <c r="U28" s="3">
        <v>312</v>
      </c>
      <c r="V28" s="3">
        <v>18192</v>
      </c>
      <c r="W28" s="3">
        <v>69702</v>
      </c>
      <c r="X28" s="3">
        <v>25038</v>
      </c>
      <c r="Y28" s="3">
        <v>3714</v>
      </c>
      <c r="Z28" s="3">
        <v>6482</v>
      </c>
      <c r="AA28" s="3"/>
      <c r="AB28" s="13">
        <f t="shared" si="1"/>
        <v>177965</v>
      </c>
      <c r="AC28" s="14">
        <f t="shared" si="2"/>
        <v>-13578</v>
      </c>
      <c r="AD28" s="3">
        <v>4028366</v>
      </c>
      <c r="AE28" s="3">
        <v>4604</v>
      </c>
      <c r="AF28" s="3">
        <v>1082069</v>
      </c>
      <c r="AG28" s="3">
        <v>8267</v>
      </c>
      <c r="AH28" s="30">
        <f t="shared" si="3"/>
        <v>5123306</v>
      </c>
      <c r="AI28" s="3">
        <v>47748</v>
      </c>
      <c r="AJ28" s="30">
        <f t="shared" si="4"/>
        <v>5075558</v>
      </c>
    </row>
    <row r="29" spans="1:36" ht="17.850000000000001" customHeight="1">
      <c r="A29" s="5">
        <f t="shared" si="5"/>
        <v>26</v>
      </c>
      <c r="B29" s="5" t="s">
        <v>46</v>
      </c>
      <c r="C29" s="5">
        <v>19720</v>
      </c>
      <c r="D29" s="6" t="s">
        <v>201</v>
      </c>
      <c r="E29" s="6"/>
      <c r="F29" s="5" t="s">
        <v>59</v>
      </c>
      <c r="G29" s="3">
        <v>251768</v>
      </c>
      <c r="H29" s="3"/>
      <c r="I29" s="3"/>
      <c r="J29" s="3">
        <v>0</v>
      </c>
      <c r="K29" s="3"/>
      <c r="L29" s="3">
        <v>48192</v>
      </c>
      <c r="M29" s="3"/>
      <c r="N29" s="3">
        <v>95125</v>
      </c>
      <c r="O29" s="3">
        <v>26446</v>
      </c>
      <c r="P29" s="3">
        <v>42149</v>
      </c>
      <c r="Q29" s="3">
        <v>27544</v>
      </c>
      <c r="R29" s="30">
        <f>SUM(G29:Q29)</f>
        <v>491224</v>
      </c>
      <c r="S29" s="3">
        <v>152976</v>
      </c>
      <c r="T29" s="3">
        <v>21433</v>
      </c>
      <c r="U29" s="3">
        <v>8042</v>
      </c>
      <c r="V29" s="3">
        <v>46837</v>
      </c>
      <c r="W29" s="3">
        <v>95093</v>
      </c>
      <c r="X29" s="3">
        <v>46738</v>
      </c>
      <c r="Y29" s="3">
        <v>13227</v>
      </c>
      <c r="Z29" s="3">
        <v>20549</v>
      </c>
      <c r="AA29" s="3">
        <v>53415</v>
      </c>
      <c r="AB29" s="13">
        <f>SUM(S29:AA29)</f>
        <v>458310</v>
      </c>
      <c r="AC29" s="14">
        <f t="shared" si="2"/>
        <v>32914</v>
      </c>
      <c r="AD29" s="3">
        <v>5396000</v>
      </c>
      <c r="AE29" s="3">
        <v>548647</v>
      </c>
      <c r="AF29" s="3">
        <v>1777675</v>
      </c>
      <c r="AG29" s="3">
        <v>3733</v>
      </c>
      <c r="AH29" s="30">
        <f>SUM(AD29:AG29)</f>
        <v>7726055</v>
      </c>
      <c r="AI29" s="3">
        <v>4707</v>
      </c>
      <c r="AJ29" s="30">
        <f>+AH29-AI29</f>
        <v>7721348</v>
      </c>
    </row>
    <row r="30" spans="1:36" ht="17.850000000000001" customHeight="1">
      <c r="A30" s="5">
        <f t="shared" si="5"/>
        <v>27</v>
      </c>
      <c r="B30" s="5" t="s">
        <v>46</v>
      </c>
      <c r="C30" s="5">
        <v>9305</v>
      </c>
      <c r="D30" s="6" t="s">
        <v>202</v>
      </c>
      <c r="E30" s="6"/>
      <c r="F30" s="5" t="s">
        <v>59</v>
      </c>
      <c r="G30" s="3">
        <v>186533</v>
      </c>
      <c r="H30" s="3">
        <v>685</v>
      </c>
      <c r="I30" s="3">
        <v>3697</v>
      </c>
      <c r="J30" s="3"/>
      <c r="K30" s="3"/>
      <c r="L30" s="3"/>
      <c r="M30" s="3"/>
      <c r="N30" s="3">
        <v>83377</v>
      </c>
      <c r="O30" s="3">
        <v>9303</v>
      </c>
      <c r="P30" s="3">
        <v>35327</v>
      </c>
      <c r="Q30" s="3">
        <v>4119</v>
      </c>
      <c r="R30" s="30">
        <f t="shared" si="0"/>
        <v>323041</v>
      </c>
      <c r="S30" s="3">
        <v>45819</v>
      </c>
      <c r="T30" s="3">
        <v>27100</v>
      </c>
      <c r="U30" s="3">
        <v>917</v>
      </c>
      <c r="V30" s="3">
        <v>63168</v>
      </c>
      <c r="W30" s="3">
        <v>91698</v>
      </c>
      <c r="X30" s="3">
        <v>53245</v>
      </c>
      <c r="Y30" s="3">
        <v>12591</v>
      </c>
      <c r="Z30" s="3">
        <v>6353</v>
      </c>
      <c r="AA30" s="3">
        <v>12105</v>
      </c>
      <c r="AB30" s="13">
        <f t="shared" si="1"/>
        <v>312996</v>
      </c>
      <c r="AC30" s="14">
        <f t="shared" si="2"/>
        <v>10045</v>
      </c>
      <c r="AD30" s="3">
        <v>6751049</v>
      </c>
      <c r="AE30" s="3">
        <v>187510</v>
      </c>
      <c r="AF30" s="3">
        <v>584990</v>
      </c>
      <c r="AG30" s="3">
        <v>6965</v>
      </c>
      <c r="AH30" s="30">
        <f t="shared" si="3"/>
        <v>7530514</v>
      </c>
      <c r="AI30" s="3">
        <v>48400</v>
      </c>
      <c r="AJ30" s="30">
        <f t="shared" si="4"/>
        <v>7482114</v>
      </c>
    </row>
    <row r="31" spans="1:36" ht="17.850000000000001" customHeight="1">
      <c r="A31" s="5">
        <f t="shared" si="5"/>
        <v>28</v>
      </c>
      <c r="B31" s="5" t="s">
        <v>46</v>
      </c>
      <c r="C31" s="5">
        <v>9306</v>
      </c>
      <c r="D31" s="6" t="s">
        <v>203</v>
      </c>
      <c r="E31" s="6"/>
      <c r="F31" s="5" t="s">
        <v>59</v>
      </c>
      <c r="G31" s="3">
        <v>127317</v>
      </c>
      <c r="H31" s="3"/>
      <c r="I31" s="3"/>
      <c r="J31" s="3">
        <v>0</v>
      </c>
      <c r="K31" s="3">
        <v>18644</v>
      </c>
      <c r="L31" s="3">
        <v>0</v>
      </c>
      <c r="M31" s="3"/>
      <c r="N31" s="3">
        <v>16100</v>
      </c>
      <c r="O31" s="3"/>
      <c r="P31" s="3">
        <v>14770</v>
      </c>
      <c r="Q31" s="3">
        <v>280</v>
      </c>
      <c r="R31" s="30">
        <f t="shared" si="0"/>
        <v>177111</v>
      </c>
      <c r="S31" s="3">
        <v>68082</v>
      </c>
      <c r="T31" s="3">
        <v>13181</v>
      </c>
      <c r="U31" s="3">
        <v>11442</v>
      </c>
      <c r="V31" s="3">
        <v>10948</v>
      </c>
      <c r="W31" s="3">
        <v>26580</v>
      </c>
      <c r="X31" s="3">
        <v>17859</v>
      </c>
      <c r="Y31" s="3">
        <v>2750</v>
      </c>
      <c r="Z31" s="3">
        <v>13500</v>
      </c>
      <c r="AA31" s="3"/>
      <c r="AB31" s="13">
        <f t="shared" si="1"/>
        <v>164342</v>
      </c>
      <c r="AC31" s="14">
        <f t="shared" si="2"/>
        <v>12769</v>
      </c>
      <c r="AD31" s="3">
        <v>0</v>
      </c>
      <c r="AE31" s="3">
        <v>0</v>
      </c>
      <c r="AF31" s="3">
        <v>67370</v>
      </c>
      <c r="AG31" s="3">
        <v>0</v>
      </c>
      <c r="AH31" s="30">
        <f t="shared" si="3"/>
        <v>67370</v>
      </c>
      <c r="AI31" s="3">
        <v>0</v>
      </c>
      <c r="AJ31" s="30">
        <f t="shared" si="4"/>
        <v>67370</v>
      </c>
    </row>
    <row r="32" spans="1:36" ht="17.850000000000001" customHeight="1">
      <c r="A32" s="5">
        <f t="shared" si="5"/>
        <v>29</v>
      </c>
      <c r="B32" s="5" t="s">
        <v>46</v>
      </c>
      <c r="C32" s="5">
        <v>9282</v>
      </c>
      <c r="D32" s="6" t="s">
        <v>204</v>
      </c>
      <c r="E32" s="6"/>
      <c r="F32" s="5" t="s">
        <v>59</v>
      </c>
      <c r="G32" s="3">
        <v>379933</v>
      </c>
      <c r="H32" s="3">
        <v>512</v>
      </c>
      <c r="I32" s="3">
        <v>84484</v>
      </c>
      <c r="J32" s="3">
        <v>383925</v>
      </c>
      <c r="K32" s="3">
        <v>16558</v>
      </c>
      <c r="L32" s="3">
        <v>0</v>
      </c>
      <c r="M32" s="3"/>
      <c r="N32" s="3">
        <v>3806</v>
      </c>
      <c r="O32" s="3">
        <v>2562</v>
      </c>
      <c r="P32" s="3">
        <v>9091</v>
      </c>
      <c r="Q32" s="3">
        <v>58</v>
      </c>
      <c r="R32" s="30">
        <f t="shared" si="0"/>
        <v>880929</v>
      </c>
      <c r="S32" s="3">
        <v>73520</v>
      </c>
      <c r="T32" s="3">
        <v>23100</v>
      </c>
      <c r="U32" s="3">
        <v>8491</v>
      </c>
      <c r="V32" s="3">
        <v>151384</v>
      </c>
      <c r="W32" s="3">
        <v>41104</v>
      </c>
      <c r="X32" s="3">
        <v>42328</v>
      </c>
      <c r="Y32" s="3">
        <v>35716</v>
      </c>
      <c r="Z32" s="3">
        <v>46903</v>
      </c>
      <c r="AA32" s="3">
        <v>11626</v>
      </c>
      <c r="AB32" s="13">
        <f t="shared" si="1"/>
        <v>434172</v>
      </c>
      <c r="AC32" s="14">
        <f t="shared" si="2"/>
        <v>446757</v>
      </c>
      <c r="AD32" s="3">
        <v>3394320</v>
      </c>
      <c r="AE32" s="3">
        <v>1258187</v>
      </c>
      <c r="AF32" s="3">
        <v>1862699</v>
      </c>
      <c r="AG32" s="3">
        <v>6758</v>
      </c>
      <c r="AH32" s="30">
        <f t="shared" si="3"/>
        <v>6521964</v>
      </c>
      <c r="AI32" s="3">
        <v>799739</v>
      </c>
      <c r="AJ32" s="30">
        <f t="shared" si="4"/>
        <v>5722225</v>
      </c>
    </row>
    <row r="33" spans="1:36" ht="17.850000000000001" customHeight="1">
      <c r="A33" s="5">
        <f t="shared" si="5"/>
        <v>30</v>
      </c>
      <c r="B33" s="5" t="s">
        <v>46</v>
      </c>
      <c r="C33" s="5">
        <v>9283</v>
      </c>
      <c r="D33" s="6" t="s">
        <v>205</v>
      </c>
      <c r="E33" s="6"/>
      <c r="F33" s="5" t="s">
        <v>59</v>
      </c>
      <c r="G33" s="3">
        <v>102525</v>
      </c>
      <c r="H33" s="3">
        <v>500</v>
      </c>
      <c r="I33" s="3">
        <v>1234</v>
      </c>
      <c r="J33" s="3">
        <v>0</v>
      </c>
      <c r="K33" s="3">
        <v>25260</v>
      </c>
      <c r="L33" s="3"/>
      <c r="M33" s="3"/>
      <c r="N33" s="3">
        <v>54488</v>
      </c>
      <c r="O33" s="3">
        <v>10923</v>
      </c>
      <c r="P33" s="3">
        <v>3246</v>
      </c>
      <c r="Q33" s="3">
        <v>1426</v>
      </c>
      <c r="R33" s="30">
        <f t="shared" ref="R33:R67" si="6">SUM(G33:Q33)</f>
        <v>199602</v>
      </c>
      <c r="S33" s="3">
        <v>90468</v>
      </c>
      <c r="T33" s="3"/>
      <c r="U33" s="3"/>
      <c r="V33" s="3">
        <v>41252</v>
      </c>
      <c r="W33" s="3">
        <v>44422</v>
      </c>
      <c r="X33" s="3">
        <v>21176</v>
      </c>
      <c r="Y33" s="3">
        <v>6825</v>
      </c>
      <c r="Z33" s="3">
        <v>0</v>
      </c>
      <c r="AA33" s="3">
        <v>9457</v>
      </c>
      <c r="AB33" s="13">
        <f t="shared" si="1"/>
        <v>213600</v>
      </c>
      <c r="AC33" s="14">
        <f t="shared" si="2"/>
        <v>-13998</v>
      </c>
      <c r="AD33" s="3">
        <v>5880000</v>
      </c>
      <c r="AE33" s="3">
        <v>0</v>
      </c>
      <c r="AF33" s="3">
        <v>543832</v>
      </c>
      <c r="AG33" s="3"/>
      <c r="AH33" s="30">
        <f t="shared" si="3"/>
        <v>6423832</v>
      </c>
      <c r="AI33" s="3">
        <v>4878</v>
      </c>
      <c r="AJ33" s="30">
        <f t="shared" si="4"/>
        <v>6418954</v>
      </c>
    </row>
    <row r="34" spans="1:36" ht="17.850000000000001" customHeight="1">
      <c r="A34" s="5">
        <f t="shared" si="5"/>
        <v>31</v>
      </c>
      <c r="B34" s="5" t="s">
        <v>46</v>
      </c>
      <c r="C34" s="5">
        <v>9308</v>
      </c>
      <c r="D34" s="6" t="s">
        <v>206</v>
      </c>
      <c r="E34" s="6"/>
      <c r="F34" s="5" t="s">
        <v>64</v>
      </c>
      <c r="G34" s="3">
        <v>109512</v>
      </c>
      <c r="H34" s="3"/>
      <c r="I34" s="3">
        <v>4295</v>
      </c>
      <c r="J34" s="3">
        <v>3868</v>
      </c>
      <c r="K34" s="3">
        <v>0</v>
      </c>
      <c r="L34" s="3">
        <v>0</v>
      </c>
      <c r="M34" s="3"/>
      <c r="N34" s="3"/>
      <c r="O34" s="3">
        <v>8943</v>
      </c>
      <c r="P34" s="3">
        <v>3868</v>
      </c>
      <c r="Q34" s="3"/>
      <c r="R34" s="30">
        <f t="shared" si="6"/>
        <v>130486</v>
      </c>
      <c r="S34" s="3">
        <v>66085</v>
      </c>
      <c r="T34" s="3">
        <v>0</v>
      </c>
      <c r="U34" s="3"/>
      <c r="V34" s="3">
        <v>1553</v>
      </c>
      <c r="W34" s="3">
        <v>13183</v>
      </c>
      <c r="X34" s="3">
        <v>11026</v>
      </c>
      <c r="Y34" s="3">
        <v>4295</v>
      </c>
      <c r="Z34" s="3">
        <v>0</v>
      </c>
      <c r="AA34" s="3"/>
      <c r="AB34" s="13">
        <f t="shared" si="1"/>
        <v>96142</v>
      </c>
      <c r="AC34" s="14">
        <f t="shared" si="2"/>
        <v>34344</v>
      </c>
      <c r="AD34" s="3"/>
      <c r="AE34" s="3"/>
      <c r="AF34" s="3"/>
      <c r="AG34" s="3"/>
      <c r="AH34" s="30">
        <f t="shared" si="3"/>
        <v>0</v>
      </c>
      <c r="AI34" s="3"/>
      <c r="AJ34" s="30">
        <f t="shared" si="4"/>
        <v>0</v>
      </c>
    </row>
    <row r="35" spans="1:36" ht="17.850000000000001" customHeight="1">
      <c r="A35" s="5">
        <f t="shared" si="5"/>
        <v>32</v>
      </c>
      <c r="B35" s="5" t="s">
        <v>46</v>
      </c>
      <c r="C35" s="5">
        <v>9320</v>
      </c>
      <c r="D35" s="6" t="s">
        <v>207</v>
      </c>
      <c r="E35" s="6"/>
      <c r="F35" s="5" t="s">
        <v>64</v>
      </c>
      <c r="G35" s="3">
        <v>145460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/>
      <c r="N35" s="3">
        <v>35400</v>
      </c>
      <c r="O35" s="3">
        <v>3367</v>
      </c>
      <c r="P35" s="3">
        <v>64985</v>
      </c>
      <c r="Q35" s="3">
        <v>0</v>
      </c>
      <c r="R35" s="30">
        <f t="shared" si="6"/>
        <v>249212</v>
      </c>
      <c r="S35" s="3">
        <v>121216</v>
      </c>
      <c r="T35" s="3">
        <v>0</v>
      </c>
      <c r="U35" s="3">
        <v>0</v>
      </c>
      <c r="V35" s="3">
        <v>0</v>
      </c>
      <c r="W35" s="3">
        <v>49520</v>
      </c>
      <c r="X35" s="3">
        <v>78444</v>
      </c>
      <c r="Y35" s="3">
        <v>0</v>
      </c>
      <c r="Z35" s="3">
        <v>0</v>
      </c>
      <c r="AA35" s="3">
        <v>0</v>
      </c>
      <c r="AB35" s="13">
        <f t="shared" si="1"/>
        <v>249180</v>
      </c>
      <c r="AC35" s="14">
        <f t="shared" si="2"/>
        <v>32</v>
      </c>
      <c r="AD35" s="3">
        <v>2108331</v>
      </c>
      <c r="AE35" s="3">
        <v>188887</v>
      </c>
      <c r="AF35" s="3">
        <v>175517</v>
      </c>
      <c r="AG35" s="3">
        <v>2923</v>
      </c>
      <c r="AH35" s="30">
        <f t="shared" si="3"/>
        <v>2475658</v>
      </c>
      <c r="AI35" s="3">
        <v>4557</v>
      </c>
      <c r="AJ35" s="30">
        <f t="shared" si="4"/>
        <v>2471101</v>
      </c>
    </row>
    <row r="36" spans="1:36" ht="17.850000000000001" customHeight="1">
      <c r="A36" s="5">
        <f t="shared" si="5"/>
        <v>33</v>
      </c>
      <c r="B36" s="5" t="s">
        <v>46</v>
      </c>
      <c r="C36" s="5">
        <v>9307</v>
      </c>
      <c r="D36" s="6" t="s">
        <v>208</v>
      </c>
      <c r="E36" s="6"/>
      <c r="F36" s="5" t="s">
        <v>59</v>
      </c>
      <c r="G36" s="3">
        <v>105262</v>
      </c>
      <c r="H36" s="3">
        <v>0</v>
      </c>
      <c r="I36" s="3">
        <v>0</v>
      </c>
      <c r="J36" s="3">
        <v>0</v>
      </c>
      <c r="K36" s="3">
        <v>0</v>
      </c>
      <c r="L36" s="3"/>
      <c r="M36" s="3"/>
      <c r="N36" s="3">
        <v>29455</v>
      </c>
      <c r="O36" s="3">
        <v>2443</v>
      </c>
      <c r="P36" s="3"/>
      <c r="Q36" s="3"/>
      <c r="R36" s="30">
        <f t="shared" si="6"/>
        <v>137160</v>
      </c>
      <c r="S36" s="3">
        <v>63888</v>
      </c>
      <c r="T36" s="3"/>
      <c r="U36" s="3">
        <v>550</v>
      </c>
      <c r="V36" s="3"/>
      <c r="W36" s="3">
        <v>25147</v>
      </c>
      <c r="X36" s="3">
        <v>26530</v>
      </c>
      <c r="Y36" s="3">
        <v>5078</v>
      </c>
      <c r="Z36" s="3"/>
      <c r="AA36" s="3">
        <v>624</v>
      </c>
      <c r="AB36" s="13">
        <f t="shared" si="1"/>
        <v>121817</v>
      </c>
      <c r="AC36" s="14">
        <f t="shared" si="2"/>
        <v>15343</v>
      </c>
      <c r="AD36" s="3">
        <v>1950652</v>
      </c>
      <c r="AE36" s="3">
        <v>10084</v>
      </c>
      <c r="AF36" s="3">
        <v>198717</v>
      </c>
      <c r="AG36" s="3">
        <v>206</v>
      </c>
      <c r="AH36" s="30">
        <f t="shared" si="3"/>
        <v>2159659</v>
      </c>
      <c r="AI36" s="3">
        <v>2000</v>
      </c>
      <c r="AJ36" s="30">
        <f t="shared" si="4"/>
        <v>2157659</v>
      </c>
    </row>
    <row r="37" spans="1:36" ht="17.850000000000001" customHeight="1">
      <c r="A37" s="5">
        <f t="shared" si="5"/>
        <v>34</v>
      </c>
      <c r="B37" s="5" t="s">
        <v>46</v>
      </c>
      <c r="C37" s="5">
        <v>9341</v>
      </c>
      <c r="D37" s="6" t="s">
        <v>209</v>
      </c>
      <c r="E37" s="6"/>
      <c r="F37" s="5" t="s">
        <v>64</v>
      </c>
      <c r="G37" s="3">
        <v>54658</v>
      </c>
      <c r="H37" s="3">
        <v>440</v>
      </c>
      <c r="I37" s="3"/>
      <c r="J37" s="3">
        <v>0</v>
      </c>
      <c r="K37" s="3">
        <v>0</v>
      </c>
      <c r="L37" s="3">
        <v>0</v>
      </c>
      <c r="M37" s="3"/>
      <c r="N37" s="3">
        <v>112367</v>
      </c>
      <c r="O37" s="3">
        <v>1991</v>
      </c>
      <c r="P37" s="3">
        <v>8705</v>
      </c>
      <c r="Q37" s="3"/>
      <c r="R37" s="30">
        <f t="shared" si="6"/>
        <v>178161</v>
      </c>
      <c r="S37" s="3">
        <v>65363</v>
      </c>
      <c r="T37" s="3">
        <v>30190</v>
      </c>
      <c r="U37" s="3">
        <v>475</v>
      </c>
      <c r="V37" s="3">
        <v>4161</v>
      </c>
      <c r="W37" s="3">
        <v>67808</v>
      </c>
      <c r="X37" s="3">
        <v>20258</v>
      </c>
      <c r="Y37" s="3">
        <v>6700</v>
      </c>
      <c r="Z37" s="3">
        <v>4432</v>
      </c>
      <c r="AA37" s="3">
        <v>2793</v>
      </c>
      <c r="AB37" s="13">
        <f t="shared" si="1"/>
        <v>202180</v>
      </c>
      <c r="AC37" s="14">
        <f t="shared" si="2"/>
        <v>-24019</v>
      </c>
      <c r="AD37" s="3">
        <v>4074146</v>
      </c>
      <c r="AE37" s="3">
        <v>6946</v>
      </c>
      <c r="AF37" s="3">
        <v>103862</v>
      </c>
      <c r="AG37" s="3">
        <v>2750</v>
      </c>
      <c r="AH37" s="30">
        <f t="shared" si="3"/>
        <v>4187704</v>
      </c>
      <c r="AI37" s="3">
        <v>27586</v>
      </c>
      <c r="AJ37" s="30">
        <f t="shared" si="4"/>
        <v>4160118</v>
      </c>
    </row>
    <row r="38" spans="1:36" ht="17.850000000000001" customHeight="1">
      <c r="A38" s="5">
        <f t="shared" si="5"/>
        <v>35</v>
      </c>
      <c r="B38" s="5" t="s">
        <v>46</v>
      </c>
      <c r="C38" s="5">
        <v>9342</v>
      </c>
      <c r="D38" s="6" t="s">
        <v>210</v>
      </c>
      <c r="E38" s="6"/>
      <c r="F38" s="5" t="s">
        <v>64</v>
      </c>
      <c r="G38" s="3">
        <v>90168</v>
      </c>
      <c r="H38" s="3">
        <v>417</v>
      </c>
      <c r="I38" s="3">
        <v>0</v>
      </c>
      <c r="J38" s="3"/>
      <c r="K38" s="3">
        <v>7030</v>
      </c>
      <c r="L38" s="3">
        <v>0</v>
      </c>
      <c r="M38" s="3"/>
      <c r="N38" s="3">
        <v>76519</v>
      </c>
      <c r="O38" s="3">
        <v>375</v>
      </c>
      <c r="P38" s="3"/>
      <c r="Q38" s="3">
        <v>0</v>
      </c>
      <c r="R38" s="30">
        <f t="shared" si="6"/>
        <v>174509</v>
      </c>
      <c r="S38" s="3">
        <v>67673</v>
      </c>
      <c r="T38" s="3">
        <v>0</v>
      </c>
      <c r="U38" s="3"/>
      <c r="V38" s="3"/>
      <c r="W38" s="3">
        <v>27791</v>
      </c>
      <c r="X38" s="3">
        <v>83761</v>
      </c>
      <c r="Y38" s="3"/>
      <c r="Z38" s="3">
        <v>0</v>
      </c>
      <c r="AA38" s="3"/>
      <c r="AB38" s="13">
        <f t="shared" si="1"/>
        <v>179225</v>
      </c>
      <c r="AC38" s="14">
        <f t="shared" si="2"/>
        <v>-4716</v>
      </c>
      <c r="AD38" s="3">
        <v>4431290</v>
      </c>
      <c r="AE38" s="3"/>
      <c r="AF38" s="3">
        <v>29930</v>
      </c>
      <c r="AG38" s="3">
        <v>275</v>
      </c>
      <c r="AH38" s="30">
        <f t="shared" si="3"/>
        <v>4461495</v>
      </c>
      <c r="AI38" s="3">
        <v>78648</v>
      </c>
      <c r="AJ38" s="30">
        <f t="shared" si="4"/>
        <v>4382847</v>
      </c>
    </row>
    <row r="39" spans="1:36" ht="17.850000000000001" customHeight="1">
      <c r="A39" s="5">
        <f t="shared" si="5"/>
        <v>36</v>
      </c>
      <c r="B39" s="5" t="s">
        <v>46</v>
      </c>
      <c r="C39" s="5">
        <v>9309</v>
      </c>
      <c r="D39" s="6" t="s">
        <v>211</v>
      </c>
      <c r="E39" s="6"/>
      <c r="F39" s="5" t="s">
        <v>64</v>
      </c>
      <c r="G39" s="3">
        <v>238566</v>
      </c>
      <c r="H39" s="3">
        <v>0</v>
      </c>
      <c r="I39" s="3"/>
      <c r="J39" s="3">
        <v>1130</v>
      </c>
      <c r="K39" s="3"/>
      <c r="L39" s="3">
        <v>0</v>
      </c>
      <c r="M39" s="3"/>
      <c r="N39" s="3">
        <v>19561</v>
      </c>
      <c r="O39" s="3">
        <v>163</v>
      </c>
      <c r="P39" s="3"/>
      <c r="Q39" s="3"/>
      <c r="R39" s="30">
        <f t="shared" si="6"/>
        <v>259420</v>
      </c>
      <c r="S39" s="3">
        <v>137085</v>
      </c>
      <c r="T39" s="3">
        <v>15548</v>
      </c>
      <c r="U39" s="3">
        <v>2940</v>
      </c>
      <c r="V39" s="3">
        <v>16640</v>
      </c>
      <c r="W39" s="3">
        <v>68152</v>
      </c>
      <c r="X39" s="3">
        <v>10679</v>
      </c>
      <c r="Y39" s="3">
        <v>6871</v>
      </c>
      <c r="Z39" s="3">
        <v>19666</v>
      </c>
      <c r="AA39" s="3">
        <v>22116</v>
      </c>
      <c r="AB39" s="13">
        <f t="shared" si="1"/>
        <v>299697</v>
      </c>
      <c r="AC39" s="14">
        <f t="shared" si="2"/>
        <v>-40277</v>
      </c>
      <c r="AD39" s="3">
        <v>797185</v>
      </c>
      <c r="AE39" s="3">
        <v>16233</v>
      </c>
      <c r="AF39" s="3">
        <v>20003</v>
      </c>
      <c r="AG39" s="3">
        <v>521</v>
      </c>
      <c r="AH39" s="30">
        <f t="shared" si="3"/>
        <v>833942</v>
      </c>
      <c r="AI39" s="3">
        <v>51827</v>
      </c>
      <c r="AJ39" s="30">
        <f t="shared" si="4"/>
        <v>782115</v>
      </c>
    </row>
    <row r="40" spans="1:36" ht="17.850000000000001" customHeight="1">
      <c r="A40" s="5">
        <f t="shared" si="5"/>
        <v>37</v>
      </c>
      <c r="B40" s="5" t="s">
        <v>46</v>
      </c>
      <c r="C40" s="5">
        <v>12724</v>
      </c>
      <c r="D40" s="6" t="s">
        <v>212</v>
      </c>
      <c r="E40" s="6"/>
      <c r="F40" s="5" t="s">
        <v>59</v>
      </c>
      <c r="G40" s="3">
        <v>71755</v>
      </c>
      <c r="H40" s="3"/>
      <c r="I40" s="3">
        <v>3300</v>
      </c>
      <c r="J40" s="3">
        <v>8000</v>
      </c>
      <c r="K40" s="3">
        <v>12622</v>
      </c>
      <c r="L40" s="3"/>
      <c r="M40" s="3"/>
      <c r="N40" s="3">
        <v>24356</v>
      </c>
      <c r="O40" s="3">
        <v>9400</v>
      </c>
      <c r="P40" s="3">
        <v>1547</v>
      </c>
      <c r="Q40" s="3">
        <v>160</v>
      </c>
      <c r="R40" s="30">
        <f t="shared" si="6"/>
        <v>131140</v>
      </c>
      <c r="S40" s="3">
        <v>66320</v>
      </c>
      <c r="T40" s="3">
        <v>18600</v>
      </c>
      <c r="U40" s="3"/>
      <c r="V40" s="3">
        <v>960</v>
      </c>
      <c r="W40" s="3">
        <v>25089</v>
      </c>
      <c r="X40" s="3">
        <v>17118</v>
      </c>
      <c r="Y40" s="3">
        <v>5525</v>
      </c>
      <c r="Z40" s="3"/>
      <c r="AA40" s="3">
        <v>1102</v>
      </c>
      <c r="AB40" s="13">
        <f t="shared" si="1"/>
        <v>134714</v>
      </c>
      <c r="AC40" s="14">
        <f t="shared" si="2"/>
        <v>-3574</v>
      </c>
      <c r="AD40" s="3">
        <v>2825000</v>
      </c>
      <c r="AE40" s="3">
        <v>87114</v>
      </c>
      <c r="AF40" s="3">
        <v>616589</v>
      </c>
      <c r="AG40" s="3">
        <v>411</v>
      </c>
      <c r="AH40" s="30">
        <f t="shared" si="3"/>
        <v>3529114</v>
      </c>
      <c r="AI40" s="3">
        <v>3555</v>
      </c>
      <c r="AJ40" s="30">
        <f t="shared" si="4"/>
        <v>3525559</v>
      </c>
    </row>
    <row r="41" spans="1:36" ht="17.850000000000001" customHeight="1">
      <c r="A41" s="5">
        <f t="shared" si="5"/>
        <v>38</v>
      </c>
      <c r="B41" s="5" t="s">
        <v>46</v>
      </c>
      <c r="C41" s="5">
        <v>9313</v>
      </c>
      <c r="D41" s="6" t="s">
        <v>213</v>
      </c>
      <c r="E41" s="6"/>
      <c r="F41" s="5" t="s">
        <v>64</v>
      </c>
      <c r="G41" s="3">
        <v>107013</v>
      </c>
      <c r="H41" s="3"/>
      <c r="I41" s="3">
        <v>17215</v>
      </c>
      <c r="J41" s="3">
        <v>0</v>
      </c>
      <c r="K41" s="3"/>
      <c r="L41" s="3">
        <v>0</v>
      </c>
      <c r="M41" s="3"/>
      <c r="N41" s="3">
        <v>70968</v>
      </c>
      <c r="O41" s="3"/>
      <c r="P41" s="3">
        <v>377</v>
      </c>
      <c r="Q41" s="3"/>
      <c r="R41" s="30">
        <f t="shared" si="6"/>
        <v>195573</v>
      </c>
      <c r="S41" s="3">
        <v>78915</v>
      </c>
      <c r="T41" s="3">
        <v>5998</v>
      </c>
      <c r="U41" s="3"/>
      <c r="V41" s="3">
        <v>21452</v>
      </c>
      <c r="W41" s="3">
        <v>53185</v>
      </c>
      <c r="X41" s="3">
        <v>8065</v>
      </c>
      <c r="Y41" s="3">
        <v>10628</v>
      </c>
      <c r="Z41" s="3">
        <v>3253</v>
      </c>
      <c r="AA41" s="3">
        <v>11555</v>
      </c>
      <c r="AB41" s="13">
        <f t="shared" si="1"/>
        <v>193051</v>
      </c>
      <c r="AC41" s="14">
        <f t="shared" si="2"/>
        <v>2522</v>
      </c>
      <c r="AD41" s="3">
        <v>3799849</v>
      </c>
      <c r="AE41" s="3">
        <v>255302</v>
      </c>
      <c r="AF41" s="3">
        <v>53420</v>
      </c>
      <c r="AG41" s="3"/>
      <c r="AH41" s="30">
        <f t="shared" si="3"/>
        <v>4108571</v>
      </c>
      <c r="AI41" s="3">
        <v>30806</v>
      </c>
      <c r="AJ41" s="30">
        <f t="shared" si="4"/>
        <v>4077765</v>
      </c>
    </row>
    <row r="42" spans="1:36" ht="17.850000000000001" customHeight="1">
      <c r="A42" s="5">
        <f t="shared" si="5"/>
        <v>39</v>
      </c>
      <c r="B42" s="5" t="s">
        <v>46</v>
      </c>
      <c r="C42" s="5">
        <v>9284</v>
      </c>
      <c r="D42" s="6" t="s">
        <v>214</v>
      </c>
      <c r="E42" s="6" t="s">
        <v>71</v>
      </c>
      <c r="F42" s="5" t="s">
        <v>64</v>
      </c>
      <c r="G42" s="3">
        <v>47454</v>
      </c>
      <c r="H42" s="3">
        <v>0</v>
      </c>
      <c r="I42" s="3"/>
      <c r="J42" s="3">
        <v>0</v>
      </c>
      <c r="K42" s="3">
        <v>0</v>
      </c>
      <c r="L42" s="3">
        <v>0</v>
      </c>
      <c r="M42" s="3"/>
      <c r="N42" s="3">
        <v>17183</v>
      </c>
      <c r="O42" s="3">
        <v>14493</v>
      </c>
      <c r="P42" s="3">
        <v>2847</v>
      </c>
      <c r="Q42" s="3"/>
      <c r="R42" s="30">
        <f t="shared" si="6"/>
        <v>81977</v>
      </c>
      <c r="S42" s="3">
        <v>33577</v>
      </c>
      <c r="T42" s="3">
        <v>20804</v>
      </c>
      <c r="U42" s="3">
        <v>5422</v>
      </c>
      <c r="V42" s="3">
        <v>0</v>
      </c>
      <c r="W42" s="3">
        <v>17851</v>
      </c>
      <c r="X42" s="3">
        <v>3745</v>
      </c>
      <c r="Y42" s="3">
        <v>417</v>
      </c>
      <c r="Z42" s="3">
        <v>0</v>
      </c>
      <c r="AA42" s="3">
        <v>10678</v>
      </c>
      <c r="AB42" s="13">
        <f t="shared" si="1"/>
        <v>92494</v>
      </c>
      <c r="AC42" s="14">
        <f t="shared" si="2"/>
        <v>-10517</v>
      </c>
      <c r="AD42" s="3">
        <v>1549000</v>
      </c>
      <c r="AE42" s="3">
        <v>30353</v>
      </c>
      <c r="AF42" s="3">
        <v>587668</v>
      </c>
      <c r="AG42" s="3">
        <v>1100</v>
      </c>
      <c r="AH42" s="30">
        <f t="shared" si="3"/>
        <v>2168121</v>
      </c>
      <c r="AI42" s="3">
        <v>2466</v>
      </c>
      <c r="AJ42" s="30">
        <f t="shared" si="4"/>
        <v>2165655</v>
      </c>
    </row>
    <row r="43" spans="1:36" ht="17.850000000000001" customHeight="1">
      <c r="A43" s="5">
        <f t="shared" si="5"/>
        <v>40</v>
      </c>
      <c r="B43" s="5" t="s">
        <v>46</v>
      </c>
      <c r="C43" s="5">
        <v>13344</v>
      </c>
      <c r="D43" s="6" t="s">
        <v>215</v>
      </c>
      <c r="E43" s="6"/>
      <c r="F43" s="5" t="s">
        <v>64</v>
      </c>
      <c r="G43" s="3">
        <v>51759</v>
      </c>
      <c r="H43" s="3">
        <v>0</v>
      </c>
      <c r="I43" s="3">
        <v>30465</v>
      </c>
      <c r="J43" s="3">
        <v>0</v>
      </c>
      <c r="K43" s="3">
        <v>0</v>
      </c>
      <c r="L43" s="3">
        <v>0</v>
      </c>
      <c r="M43" s="3"/>
      <c r="N43" s="3">
        <v>0</v>
      </c>
      <c r="O43" s="3">
        <v>0</v>
      </c>
      <c r="P43" s="3">
        <v>0</v>
      </c>
      <c r="Q43" s="3">
        <v>0</v>
      </c>
      <c r="R43" s="30">
        <f t="shared" si="6"/>
        <v>82224</v>
      </c>
      <c r="S43" s="3">
        <v>44605</v>
      </c>
      <c r="T43" s="3">
        <v>0</v>
      </c>
      <c r="U43" s="3">
        <v>0</v>
      </c>
      <c r="V43" s="3">
        <v>0</v>
      </c>
      <c r="W43" s="3">
        <v>0</v>
      </c>
      <c r="X43" s="3">
        <v>19083</v>
      </c>
      <c r="Y43" s="3">
        <v>0</v>
      </c>
      <c r="Z43" s="3">
        <v>0</v>
      </c>
      <c r="AA43" s="3">
        <v>7578</v>
      </c>
      <c r="AB43" s="13">
        <f t="shared" si="1"/>
        <v>71266</v>
      </c>
      <c r="AC43" s="14">
        <f t="shared" si="2"/>
        <v>10958</v>
      </c>
      <c r="AD43" s="3">
        <v>0</v>
      </c>
      <c r="AE43" s="3">
        <v>0</v>
      </c>
      <c r="AF43" s="3">
        <v>30000</v>
      </c>
      <c r="AG43" s="3">
        <v>2465</v>
      </c>
      <c r="AH43" s="30">
        <f t="shared" si="3"/>
        <v>32465</v>
      </c>
      <c r="AI43" s="3">
        <v>0</v>
      </c>
      <c r="AJ43" s="30">
        <f t="shared" si="4"/>
        <v>32465</v>
      </c>
    </row>
    <row r="44" spans="1:36" ht="17.850000000000001" customHeight="1">
      <c r="A44" s="5">
        <f t="shared" si="5"/>
        <v>41</v>
      </c>
      <c r="B44" s="5" t="s">
        <v>46</v>
      </c>
      <c r="C44" s="5">
        <v>9316</v>
      </c>
      <c r="D44" s="6" t="s">
        <v>216</v>
      </c>
      <c r="E44" s="6"/>
      <c r="F44" s="5" t="s">
        <v>64</v>
      </c>
      <c r="G44" s="3">
        <v>14910</v>
      </c>
      <c r="H44" s="3"/>
      <c r="I44" s="3">
        <v>0</v>
      </c>
      <c r="J44" s="3">
        <v>0</v>
      </c>
      <c r="K44" s="3">
        <v>0</v>
      </c>
      <c r="L44" s="3">
        <v>0</v>
      </c>
      <c r="M44" s="3"/>
      <c r="N44" s="3">
        <v>65346</v>
      </c>
      <c r="O44" s="3"/>
      <c r="P44" s="3"/>
      <c r="Q44" s="3"/>
      <c r="R44" s="30">
        <f t="shared" si="6"/>
        <v>80256</v>
      </c>
      <c r="S44" s="3">
        <v>63840</v>
      </c>
      <c r="T44" s="3">
        <v>0</v>
      </c>
      <c r="U44" s="3"/>
      <c r="V44" s="3"/>
      <c r="W44" s="3">
        <v>4881</v>
      </c>
      <c r="X44" s="3">
        <v>67</v>
      </c>
      <c r="Y44" s="3">
        <v>0</v>
      </c>
      <c r="Z44" s="3">
        <v>0</v>
      </c>
      <c r="AA44" s="3"/>
      <c r="AB44" s="13">
        <f t="shared" si="1"/>
        <v>68788</v>
      </c>
      <c r="AC44" s="14">
        <f t="shared" si="2"/>
        <v>11468</v>
      </c>
      <c r="AD44" s="3">
        <v>1246</v>
      </c>
      <c r="AE44" s="3">
        <v>2493</v>
      </c>
      <c r="AF44" s="3"/>
      <c r="AG44" s="3">
        <v>0</v>
      </c>
      <c r="AH44" s="30">
        <f t="shared" si="3"/>
        <v>3739</v>
      </c>
      <c r="AI44" s="3">
        <v>0</v>
      </c>
      <c r="AJ44" s="30">
        <f t="shared" si="4"/>
        <v>3739</v>
      </c>
    </row>
    <row r="45" spans="1:36" ht="17.850000000000001" customHeight="1">
      <c r="A45" s="5">
        <f t="shared" si="5"/>
        <v>42</v>
      </c>
      <c r="B45" s="5" t="s">
        <v>46</v>
      </c>
      <c r="C45" s="5">
        <v>9317</v>
      </c>
      <c r="D45" s="6" t="s">
        <v>217</v>
      </c>
      <c r="E45" s="6"/>
      <c r="F45" s="5" t="s">
        <v>59</v>
      </c>
      <c r="G45" s="3">
        <v>119503</v>
      </c>
      <c r="H45" s="3">
        <v>9323</v>
      </c>
      <c r="I45" s="3">
        <v>6879</v>
      </c>
      <c r="J45" s="3">
        <v>122273</v>
      </c>
      <c r="K45" s="3">
        <v>49439</v>
      </c>
      <c r="L45" s="3"/>
      <c r="M45" s="3"/>
      <c r="N45" s="3">
        <v>115540</v>
      </c>
      <c r="O45" s="3">
        <v>1721</v>
      </c>
      <c r="P45" s="3">
        <v>65811</v>
      </c>
      <c r="Q45" s="3"/>
      <c r="R45" s="30">
        <f t="shared" si="6"/>
        <v>490489</v>
      </c>
      <c r="S45" s="3">
        <v>74102</v>
      </c>
      <c r="T45" s="3">
        <v>33800</v>
      </c>
      <c r="U45" s="3"/>
      <c r="V45" s="3">
        <v>47630</v>
      </c>
      <c r="W45" s="3">
        <v>51895</v>
      </c>
      <c r="X45" s="3">
        <v>29094</v>
      </c>
      <c r="Y45" s="3">
        <v>3896</v>
      </c>
      <c r="Z45" s="3">
        <v>6430</v>
      </c>
      <c r="AA45" s="3">
        <v>60283</v>
      </c>
      <c r="AB45" s="13">
        <f t="shared" si="1"/>
        <v>307130</v>
      </c>
      <c r="AC45" s="14">
        <f t="shared" si="2"/>
        <v>183359</v>
      </c>
      <c r="AD45" s="3">
        <v>6477663</v>
      </c>
      <c r="AE45" s="3">
        <v>56956</v>
      </c>
      <c r="AF45" s="3">
        <v>53087</v>
      </c>
      <c r="AG45" s="3">
        <v>494</v>
      </c>
      <c r="AH45" s="30">
        <f t="shared" si="3"/>
        <v>6588200</v>
      </c>
      <c r="AI45" s="3">
        <v>972654</v>
      </c>
      <c r="AJ45" s="30">
        <f t="shared" si="4"/>
        <v>5615546</v>
      </c>
    </row>
    <row r="46" spans="1:36" ht="17.850000000000001" customHeight="1">
      <c r="A46" s="5">
        <f t="shared" si="5"/>
        <v>43</v>
      </c>
      <c r="B46" s="5" t="s">
        <v>46</v>
      </c>
      <c r="C46" s="5">
        <v>9871</v>
      </c>
      <c r="D46" s="6" t="s">
        <v>218</v>
      </c>
      <c r="E46" s="6"/>
      <c r="F46" s="5" t="s">
        <v>64</v>
      </c>
      <c r="G46" s="3">
        <v>18619</v>
      </c>
      <c r="H46" s="3">
        <v>2584</v>
      </c>
      <c r="I46" s="3">
        <v>0</v>
      </c>
      <c r="J46" s="3">
        <v>0</v>
      </c>
      <c r="K46" s="3">
        <v>0</v>
      </c>
      <c r="L46" s="3">
        <v>0</v>
      </c>
      <c r="M46" s="3"/>
      <c r="N46" s="3">
        <v>0</v>
      </c>
      <c r="O46" s="3">
        <v>0</v>
      </c>
      <c r="P46" s="3">
        <v>0</v>
      </c>
      <c r="Q46" s="3">
        <v>7700</v>
      </c>
      <c r="R46" s="30">
        <f t="shared" si="6"/>
        <v>28903</v>
      </c>
      <c r="S46" s="3">
        <v>89000</v>
      </c>
      <c r="T46" s="3"/>
      <c r="U46" s="3">
        <v>0</v>
      </c>
      <c r="V46" s="3">
        <v>0</v>
      </c>
      <c r="W46" s="3">
        <v>0</v>
      </c>
      <c r="X46" s="3">
        <v>13579</v>
      </c>
      <c r="Y46" s="3">
        <v>0</v>
      </c>
      <c r="Z46" s="3">
        <v>0</v>
      </c>
      <c r="AA46" s="3">
        <v>6705</v>
      </c>
      <c r="AB46" s="13">
        <f t="shared" si="1"/>
        <v>109284</v>
      </c>
      <c r="AC46" s="14">
        <f t="shared" si="2"/>
        <v>-80381</v>
      </c>
      <c r="AD46" s="3">
        <v>1100000</v>
      </c>
      <c r="AE46" s="3">
        <v>0</v>
      </c>
      <c r="AF46" s="3">
        <v>70000</v>
      </c>
      <c r="AG46" s="3">
        <v>2900</v>
      </c>
      <c r="AH46" s="30">
        <f t="shared" si="3"/>
        <v>1172900</v>
      </c>
      <c r="AI46" s="3">
        <v>0</v>
      </c>
      <c r="AJ46" s="30">
        <f t="shared" si="4"/>
        <v>1172900</v>
      </c>
    </row>
    <row r="47" spans="1:36" ht="17.850000000000001" customHeight="1">
      <c r="A47" s="5">
        <f t="shared" si="5"/>
        <v>44</v>
      </c>
      <c r="B47" s="5" t="s">
        <v>46</v>
      </c>
      <c r="C47" s="5">
        <v>9347</v>
      </c>
      <c r="D47" s="6" t="s">
        <v>219</v>
      </c>
      <c r="E47" s="6"/>
      <c r="F47" s="5" t="s">
        <v>59</v>
      </c>
      <c r="G47" s="3">
        <v>193832</v>
      </c>
      <c r="H47" s="3">
        <v>5754</v>
      </c>
      <c r="I47" s="3"/>
      <c r="J47" s="3"/>
      <c r="K47" s="3"/>
      <c r="L47" s="3">
        <v>0</v>
      </c>
      <c r="M47" s="3"/>
      <c r="N47" s="3">
        <v>38787</v>
      </c>
      <c r="O47" s="3">
        <v>8539</v>
      </c>
      <c r="P47" s="3">
        <v>1100</v>
      </c>
      <c r="Q47" s="3">
        <v>6240</v>
      </c>
      <c r="R47" s="30">
        <f t="shared" si="6"/>
        <v>254252</v>
      </c>
      <c r="S47" s="3"/>
      <c r="T47" s="3">
        <v>2796</v>
      </c>
      <c r="U47" s="3">
        <v>23572</v>
      </c>
      <c r="V47" s="3">
        <v>116380</v>
      </c>
      <c r="W47" s="3">
        <v>52877</v>
      </c>
      <c r="X47" s="3">
        <v>19698</v>
      </c>
      <c r="Y47" s="3">
        <v>371</v>
      </c>
      <c r="Z47" s="3">
        <v>7200</v>
      </c>
      <c r="AA47" s="3">
        <v>1926</v>
      </c>
      <c r="AB47" s="13">
        <f t="shared" si="1"/>
        <v>224820</v>
      </c>
      <c r="AC47" s="14">
        <f t="shared" si="2"/>
        <v>29432</v>
      </c>
      <c r="AD47" s="3">
        <v>5066488</v>
      </c>
      <c r="AE47" s="3">
        <v>22676</v>
      </c>
      <c r="AF47" s="3">
        <v>569031</v>
      </c>
      <c r="AG47" s="3">
        <v>20113</v>
      </c>
      <c r="AH47" s="30">
        <f t="shared" si="3"/>
        <v>5678308</v>
      </c>
      <c r="AI47" s="3">
        <v>13183</v>
      </c>
      <c r="AJ47" s="30">
        <f t="shared" si="4"/>
        <v>5665125</v>
      </c>
    </row>
    <row r="48" spans="1:36" ht="17.850000000000001" customHeight="1">
      <c r="A48" s="5">
        <f t="shared" si="5"/>
        <v>45</v>
      </c>
      <c r="B48" s="5" t="s">
        <v>46</v>
      </c>
      <c r="C48" s="5">
        <v>9346</v>
      </c>
      <c r="D48" s="6" t="s">
        <v>220</v>
      </c>
      <c r="E48" s="6"/>
      <c r="F48" s="5" t="s">
        <v>59</v>
      </c>
      <c r="G48" s="3">
        <v>265136</v>
      </c>
      <c r="H48" s="3"/>
      <c r="I48" s="3">
        <v>9940</v>
      </c>
      <c r="J48" s="3">
        <v>64094</v>
      </c>
      <c r="K48" s="3"/>
      <c r="L48" s="3"/>
      <c r="M48" s="3"/>
      <c r="N48" s="3">
        <v>30912</v>
      </c>
      <c r="O48" s="3">
        <v>5856</v>
      </c>
      <c r="P48" s="3">
        <v>4052</v>
      </c>
      <c r="Q48" s="3">
        <v>79</v>
      </c>
      <c r="R48" s="30">
        <f t="shared" si="6"/>
        <v>380069</v>
      </c>
      <c r="S48" s="3">
        <v>64169</v>
      </c>
      <c r="T48" s="3">
        <v>26000</v>
      </c>
      <c r="U48" s="3"/>
      <c r="V48" s="3">
        <v>90843</v>
      </c>
      <c r="W48" s="3">
        <v>258786</v>
      </c>
      <c r="X48" s="3">
        <v>83935</v>
      </c>
      <c r="Y48" s="3">
        <v>34082</v>
      </c>
      <c r="Z48" s="3">
        <v>19777</v>
      </c>
      <c r="AA48" s="3">
        <v>3489</v>
      </c>
      <c r="AB48" s="13">
        <f t="shared" si="1"/>
        <v>581081</v>
      </c>
      <c r="AC48" s="14">
        <f t="shared" si="2"/>
        <v>-201012</v>
      </c>
      <c r="AD48" s="3">
        <v>3186960</v>
      </c>
      <c r="AE48" s="3">
        <v>26428</v>
      </c>
      <c r="AF48" s="3">
        <v>532415</v>
      </c>
      <c r="AG48" s="3">
        <v>1751</v>
      </c>
      <c r="AH48" s="30">
        <f t="shared" si="3"/>
        <v>3747554</v>
      </c>
      <c r="AI48" s="3">
        <v>15164</v>
      </c>
      <c r="AJ48" s="30">
        <f t="shared" si="4"/>
        <v>3732390</v>
      </c>
    </row>
    <row r="49" spans="1:36" ht="17.850000000000001" customHeight="1">
      <c r="A49" s="5">
        <f t="shared" si="5"/>
        <v>46</v>
      </c>
      <c r="B49" s="5" t="s">
        <v>46</v>
      </c>
      <c r="C49" s="5">
        <v>9356</v>
      </c>
      <c r="D49" s="6" t="s">
        <v>221</v>
      </c>
      <c r="E49" s="6"/>
      <c r="F49" s="5" t="s">
        <v>64</v>
      </c>
      <c r="G49" s="3">
        <v>104928</v>
      </c>
      <c r="H49" s="3"/>
      <c r="I49" s="3">
        <v>0</v>
      </c>
      <c r="J49" s="3">
        <v>0</v>
      </c>
      <c r="K49" s="3">
        <v>0</v>
      </c>
      <c r="L49" s="3">
        <v>0</v>
      </c>
      <c r="M49" s="3"/>
      <c r="N49" s="3">
        <v>15652</v>
      </c>
      <c r="O49" s="3">
        <v>2682</v>
      </c>
      <c r="P49" s="3">
        <v>0</v>
      </c>
      <c r="Q49" s="3"/>
      <c r="R49" s="30">
        <f t="shared" si="6"/>
        <v>123262</v>
      </c>
      <c r="S49" s="3">
        <v>56174</v>
      </c>
      <c r="T49" s="3">
        <v>0</v>
      </c>
      <c r="U49" s="3">
        <v>0</v>
      </c>
      <c r="V49" s="3"/>
      <c r="W49" s="3">
        <v>45906</v>
      </c>
      <c r="X49" s="3">
        <v>25571</v>
      </c>
      <c r="Y49" s="3">
        <v>8130</v>
      </c>
      <c r="Z49" s="3">
        <v>0</v>
      </c>
      <c r="AA49" s="3">
        <v>10248</v>
      </c>
      <c r="AB49" s="13">
        <f t="shared" si="1"/>
        <v>146029</v>
      </c>
      <c r="AC49" s="14">
        <f t="shared" si="2"/>
        <v>-22767</v>
      </c>
      <c r="AD49" s="3">
        <v>4800000</v>
      </c>
      <c r="AE49" s="3">
        <v>269766</v>
      </c>
      <c r="AF49" s="3">
        <v>558968</v>
      </c>
      <c r="AG49" s="3">
        <v>11179</v>
      </c>
      <c r="AH49" s="30">
        <f t="shared" si="3"/>
        <v>5639913</v>
      </c>
      <c r="AI49" s="3">
        <v>4219</v>
      </c>
      <c r="AJ49" s="30">
        <f t="shared" si="4"/>
        <v>5635694</v>
      </c>
    </row>
    <row r="50" spans="1:36" ht="17.850000000000001" customHeight="1">
      <c r="A50" s="5">
        <f t="shared" si="5"/>
        <v>47</v>
      </c>
      <c r="B50" s="5" t="s">
        <v>46</v>
      </c>
      <c r="C50" s="5">
        <v>9348</v>
      </c>
      <c r="D50" s="6" t="s">
        <v>222</v>
      </c>
      <c r="E50" s="6"/>
      <c r="F50" s="5" t="s">
        <v>59</v>
      </c>
      <c r="G50" s="3">
        <v>83504</v>
      </c>
      <c r="H50" s="3"/>
      <c r="I50" s="3"/>
      <c r="J50" s="3">
        <v>11474</v>
      </c>
      <c r="K50" s="3"/>
      <c r="L50" s="3"/>
      <c r="M50" s="3"/>
      <c r="N50" s="3">
        <v>145935</v>
      </c>
      <c r="O50" s="3">
        <v>15220</v>
      </c>
      <c r="P50" s="3"/>
      <c r="Q50" s="3"/>
      <c r="R50" s="30">
        <f t="shared" si="6"/>
        <v>256133</v>
      </c>
      <c r="S50" s="3">
        <v>65510</v>
      </c>
      <c r="T50" s="3">
        <v>25000</v>
      </c>
      <c r="U50" s="3">
        <v>5941</v>
      </c>
      <c r="V50" s="3"/>
      <c r="W50" s="3">
        <v>104512</v>
      </c>
      <c r="X50" s="3">
        <v>30223</v>
      </c>
      <c r="Y50" s="3">
        <v>16804</v>
      </c>
      <c r="Z50" s="3"/>
      <c r="AA50" s="3">
        <v>946</v>
      </c>
      <c r="AB50" s="13">
        <f t="shared" si="1"/>
        <v>248936</v>
      </c>
      <c r="AC50" s="14">
        <f t="shared" si="2"/>
        <v>7197</v>
      </c>
      <c r="AD50" s="3">
        <v>11322800</v>
      </c>
      <c r="AE50" s="3">
        <v>88507</v>
      </c>
      <c r="AF50" s="3">
        <v>1063837</v>
      </c>
      <c r="AG50" s="3">
        <v>2885</v>
      </c>
      <c r="AH50" s="30">
        <f t="shared" si="3"/>
        <v>12478029</v>
      </c>
      <c r="AI50" s="3">
        <v>10608</v>
      </c>
      <c r="AJ50" s="30">
        <f t="shared" si="4"/>
        <v>12467421</v>
      </c>
    </row>
    <row r="51" spans="1:36" ht="17.850000000000001" customHeight="1">
      <c r="A51" s="5">
        <f t="shared" si="5"/>
        <v>48</v>
      </c>
      <c r="B51" s="5" t="s">
        <v>46</v>
      </c>
      <c r="C51" s="5">
        <v>9349</v>
      </c>
      <c r="D51" s="6" t="s">
        <v>223</v>
      </c>
      <c r="E51" s="6"/>
      <c r="F51" s="5" t="s">
        <v>59</v>
      </c>
      <c r="G51" s="3">
        <v>114107</v>
      </c>
      <c r="H51" s="3">
        <v>2621</v>
      </c>
      <c r="I51" s="3">
        <v>7050</v>
      </c>
      <c r="J51" s="3"/>
      <c r="K51" s="3"/>
      <c r="L51" s="3"/>
      <c r="M51" s="3"/>
      <c r="N51" s="3">
        <v>1775</v>
      </c>
      <c r="O51" s="3">
        <v>20811</v>
      </c>
      <c r="P51" s="3">
        <v>10020</v>
      </c>
      <c r="Q51" s="3"/>
      <c r="R51" s="30">
        <f t="shared" si="6"/>
        <v>156384</v>
      </c>
      <c r="S51" s="3">
        <v>53241</v>
      </c>
      <c r="T51" s="3"/>
      <c r="U51" s="3">
        <v>6851</v>
      </c>
      <c r="V51" s="3">
        <v>1340</v>
      </c>
      <c r="W51" s="3">
        <v>54027</v>
      </c>
      <c r="X51" s="3">
        <v>27139</v>
      </c>
      <c r="Y51" s="3">
        <v>3174</v>
      </c>
      <c r="Z51" s="3">
        <v>756</v>
      </c>
      <c r="AA51" s="3"/>
      <c r="AB51" s="13">
        <f t="shared" si="1"/>
        <v>146528</v>
      </c>
      <c r="AC51" s="14">
        <f t="shared" si="2"/>
        <v>9856</v>
      </c>
      <c r="AD51" s="3">
        <v>3930000</v>
      </c>
      <c r="AE51" s="3">
        <v>167000</v>
      </c>
      <c r="AF51" s="3">
        <v>254682</v>
      </c>
      <c r="AG51" s="3">
        <v>0</v>
      </c>
      <c r="AH51" s="30">
        <f t="shared" si="3"/>
        <v>4351682</v>
      </c>
      <c r="AI51" s="3"/>
      <c r="AJ51" s="30">
        <f t="shared" si="4"/>
        <v>4351682</v>
      </c>
    </row>
    <row r="52" spans="1:36" ht="17.850000000000001" customHeight="1">
      <c r="A52" s="5">
        <f t="shared" si="5"/>
        <v>49</v>
      </c>
      <c r="B52" s="5" t="s">
        <v>46</v>
      </c>
      <c r="C52" s="5">
        <v>9355</v>
      </c>
      <c r="D52" s="6" t="s">
        <v>224</v>
      </c>
      <c r="E52" s="6"/>
      <c r="F52" s="5" t="s">
        <v>59</v>
      </c>
      <c r="G52" s="3">
        <v>97131</v>
      </c>
      <c r="H52" s="3">
        <v>0</v>
      </c>
      <c r="I52" s="3">
        <v>199959</v>
      </c>
      <c r="J52" s="3">
        <v>13811</v>
      </c>
      <c r="K52" s="3"/>
      <c r="L52" s="3"/>
      <c r="M52" s="3"/>
      <c r="N52" s="3">
        <v>1529</v>
      </c>
      <c r="O52" s="3">
        <v>1494</v>
      </c>
      <c r="P52" s="3">
        <v>8629</v>
      </c>
      <c r="Q52" s="3"/>
      <c r="R52" s="30">
        <f t="shared" si="6"/>
        <v>322553</v>
      </c>
      <c r="S52" s="3"/>
      <c r="T52" s="3"/>
      <c r="U52" s="3"/>
      <c r="V52" s="3">
        <v>15110</v>
      </c>
      <c r="W52" s="3">
        <v>13281</v>
      </c>
      <c r="X52" s="3">
        <v>47823</v>
      </c>
      <c r="Y52" s="3">
        <v>2813</v>
      </c>
      <c r="Z52" s="3"/>
      <c r="AA52" s="3">
        <v>5443</v>
      </c>
      <c r="AB52" s="13">
        <f t="shared" si="1"/>
        <v>84470</v>
      </c>
      <c r="AC52" s="14">
        <f t="shared" si="2"/>
        <v>238083</v>
      </c>
      <c r="AD52" s="3">
        <v>4086164</v>
      </c>
      <c r="AE52" s="3">
        <v>100140</v>
      </c>
      <c r="AF52" s="3"/>
      <c r="AG52" s="3"/>
      <c r="AH52" s="30">
        <f t="shared" si="3"/>
        <v>4186304</v>
      </c>
      <c r="AI52" s="3"/>
      <c r="AJ52" s="30">
        <f t="shared" si="4"/>
        <v>4186304</v>
      </c>
    </row>
    <row r="53" spans="1:36" ht="17.850000000000001" customHeight="1">
      <c r="A53" s="5">
        <f t="shared" si="5"/>
        <v>50</v>
      </c>
      <c r="B53" s="5" t="s">
        <v>46</v>
      </c>
      <c r="C53" s="5">
        <v>9323</v>
      </c>
      <c r="D53" s="6" t="s">
        <v>225</v>
      </c>
      <c r="E53" s="6"/>
      <c r="F53" s="5" t="s">
        <v>59</v>
      </c>
      <c r="G53" s="3">
        <v>99155</v>
      </c>
      <c r="H53" s="3">
        <v>0</v>
      </c>
      <c r="I53" s="3">
        <v>24470</v>
      </c>
      <c r="J53" s="3">
        <v>0</v>
      </c>
      <c r="K53" s="3">
        <v>4360</v>
      </c>
      <c r="L53" s="3">
        <v>0</v>
      </c>
      <c r="M53" s="3"/>
      <c r="N53" s="3">
        <v>5642</v>
      </c>
      <c r="O53" s="3">
        <v>6599</v>
      </c>
      <c r="P53" s="3">
        <v>19538</v>
      </c>
      <c r="Q53" s="3">
        <v>60</v>
      </c>
      <c r="R53" s="30">
        <f t="shared" si="6"/>
        <v>159824</v>
      </c>
      <c r="S53" s="3">
        <v>69346</v>
      </c>
      <c r="T53" s="3">
        <v>6764</v>
      </c>
      <c r="U53" s="3">
        <v>7000</v>
      </c>
      <c r="V53" s="3">
        <v>39538</v>
      </c>
      <c r="W53" s="3">
        <v>39350</v>
      </c>
      <c r="X53" s="3">
        <v>26229</v>
      </c>
      <c r="Y53" s="3">
        <v>4000</v>
      </c>
      <c r="Z53" s="3">
        <v>0</v>
      </c>
      <c r="AA53" s="3">
        <v>6612</v>
      </c>
      <c r="AB53" s="13">
        <f t="shared" si="1"/>
        <v>198839</v>
      </c>
      <c r="AC53" s="14">
        <f t="shared" si="2"/>
        <v>-39015</v>
      </c>
      <c r="AD53" s="3">
        <v>0</v>
      </c>
      <c r="AE53" s="3">
        <v>5858</v>
      </c>
      <c r="AF53" s="3">
        <v>570470</v>
      </c>
      <c r="AG53" s="3">
        <v>4856</v>
      </c>
      <c r="AH53" s="30">
        <f t="shared" si="3"/>
        <v>581184</v>
      </c>
      <c r="AI53" s="3">
        <v>164069</v>
      </c>
      <c r="AJ53" s="30">
        <f t="shared" si="4"/>
        <v>417115</v>
      </c>
    </row>
    <row r="54" spans="1:36" ht="17.850000000000001" customHeight="1">
      <c r="A54" s="5">
        <f t="shared" si="5"/>
        <v>51</v>
      </c>
      <c r="B54" s="5" t="s">
        <v>46</v>
      </c>
      <c r="C54" s="5">
        <v>9351</v>
      </c>
      <c r="D54" s="6" t="s">
        <v>226</v>
      </c>
      <c r="E54" s="6"/>
      <c r="F54" s="5" t="s">
        <v>59</v>
      </c>
      <c r="G54" s="3">
        <v>81487</v>
      </c>
      <c r="H54" s="3"/>
      <c r="I54" s="3"/>
      <c r="J54" s="3">
        <v>0</v>
      </c>
      <c r="K54" s="3">
        <v>16958</v>
      </c>
      <c r="L54" s="3"/>
      <c r="M54" s="3"/>
      <c r="N54" s="3">
        <v>54307</v>
      </c>
      <c r="O54" s="3">
        <v>3847</v>
      </c>
      <c r="P54" s="3"/>
      <c r="Q54" s="3">
        <v>5240</v>
      </c>
      <c r="R54" s="30">
        <f t="shared" si="6"/>
        <v>161839</v>
      </c>
      <c r="S54" s="3">
        <v>94564</v>
      </c>
      <c r="T54" s="3"/>
      <c r="U54" s="3">
        <v>7170</v>
      </c>
      <c r="V54" s="3">
        <v>17441</v>
      </c>
      <c r="W54" s="3">
        <v>33635</v>
      </c>
      <c r="X54" s="3">
        <v>26746</v>
      </c>
      <c r="Y54" s="3">
        <v>5926</v>
      </c>
      <c r="Z54" s="3"/>
      <c r="AA54" s="3">
        <v>34422</v>
      </c>
      <c r="AB54" s="13">
        <f t="shared" si="1"/>
        <v>219904</v>
      </c>
      <c r="AC54" s="14">
        <f t="shared" si="2"/>
        <v>-58065</v>
      </c>
      <c r="AD54" s="3">
        <v>3582172</v>
      </c>
      <c r="AE54" s="3">
        <v>3909156</v>
      </c>
      <c r="AF54" s="3">
        <v>281363</v>
      </c>
      <c r="AG54" s="3">
        <v>15949</v>
      </c>
      <c r="AH54" s="30">
        <f t="shared" si="3"/>
        <v>7788640</v>
      </c>
      <c r="AI54" s="3">
        <v>22490</v>
      </c>
      <c r="AJ54" s="30">
        <f t="shared" si="4"/>
        <v>7766150</v>
      </c>
    </row>
    <row r="55" spans="1:36" ht="17.850000000000001" customHeight="1">
      <c r="A55" s="5">
        <f t="shared" si="5"/>
        <v>52</v>
      </c>
      <c r="B55" s="5" t="s">
        <v>46</v>
      </c>
      <c r="C55" s="5">
        <v>9326</v>
      </c>
      <c r="D55" s="6" t="s">
        <v>227</v>
      </c>
      <c r="E55" s="6"/>
      <c r="F55" s="5" t="s">
        <v>59</v>
      </c>
      <c r="G55" s="3">
        <v>160986</v>
      </c>
      <c r="H55" s="3">
        <v>500</v>
      </c>
      <c r="I55" s="3">
        <v>600</v>
      </c>
      <c r="J55" s="3"/>
      <c r="K55" s="3"/>
      <c r="L55" s="3"/>
      <c r="M55" s="3"/>
      <c r="N55" s="3">
        <v>84837</v>
      </c>
      <c r="O55" s="3">
        <v>10002</v>
      </c>
      <c r="P55" s="3">
        <v>147265</v>
      </c>
      <c r="Q55" s="3"/>
      <c r="R55" s="30">
        <f t="shared" si="6"/>
        <v>404190</v>
      </c>
      <c r="S55" s="3">
        <v>95453</v>
      </c>
      <c r="T55" s="3">
        <v>27722</v>
      </c>
      <c r="U55" s="3">
        <v>10759</v>
      </c>
      <c r="V55" s="3">
        <v>57114</v>
      </c>
      <c r="W55" s="3">
        <v>227460</v>
      </c>
      <c r="X55" s="3">
        <v>42078</v>
      </c>
      <c r="Y55" s="3">
        <v>222</v>
      </c>
      <c r="Z55" s="3"/>
      <c r="AA55" s="3"/>
      <c r="AB55" s="13">
        <f t="shared" si="1"/>
        <v>460808</v>
      </c>
      <c r="AC55" s="14">
        <f t="shared" si="2"/>
        <v>-56618</v>
      </c>
      <c r="AD55" s="3">
        <v>3037464</v>
      </c>
      <c r="AE55" s="3">
        <v>72755</v>
      </c>
      <c r="AF55" s="3">
        <v>496627</v>
      </c>
      <c r="AG55" s="3">
        <v>72504</v>
      </c>
      <c r="AH55" s="30">
        <f t="shared" si="3"/>
        <v>3679350</v>
      </c>
      <c r="AI55" s="3">
        <v>483</v>
      </c>
      <c r="AJ55" s="30">
        <f t="shared" si="4"/>
        <v>3678867</v>
      </c>
    </row>
    <row r="56" spans="1:36" ht="17.850000000000001" customHeight="1">
      <c r="A56" s="5">
        <f t="shared" si="5"/>
        <v>53</v>
      </c>
      <c r="B56" s="5" t="s">
        <v>46</v>
      </c>
      <c r="C56" s="5">
        <v>9325</v>
      </c>
      <c r="D56" s="6" t="s">
        <v>228</v>
      </c>
      <c r="E56" s="6"/>
      <c r="F56" s="5" t="s">
        <v>64</v>
      </c>
      <c r="G56" s="3">
        <v>130218</v>
      </c>
      <c r="H56" s="3">
        <v>3290</v>
      </c>
      <c r="I56" s="3">
        <v>0</v>
      </c>
      <c r="J56" s="3">
        <v>0</v>
      </c>
      <c r="K56" s="3">
        <v>64306</v>
      </c>
      <c r="L56" s="3"/>
      <c r="M56" s="3"/>
      <c r="N56" s="3">
        <v>260538</v>
      </c>
      <c r="O56" s="3">
        <v>10311</v>
      </c>
      <c r="P56" s="3">
        <v>0</v>
      </c>
      <c r="Q56" s="3">
        <v>277257</v>
      </c>
      <c r="R56" s="30">
        <f t="shared" si="6"/>
        <v>745920</v>
      </c>
      <c r="S56" s="3">
        <v>86683</v>
      </c>
      <c r="T56" s="3">
        <v>59595</v>
      </c>
      <c r="U56" s="3"/>
      <c r="V56" s="3">
        <v>128906</v>
      </c>
      <c r="W56" s="3">
        <v>103287</v>
      </c>
      <c r="X56" s="3">
        <v>112922</v>
      </c>
      <c r="Y56" s="3">
        <v>12571</v>
      </c>
      <c r="Z56" s="3">
        <v>0</v>
      </c>
      <c r="AA56" s="3">
        <v>235844</v>
      </c>
      <c r="AB56" s="13">
        <f t="shared" si="1"/>
        <v>739808</v>
      </c>
      <c r="AC56" s="14">
        <f t="shared" si="2"/>
        <v>6112</v>
      </c>
      <c r="AD56" s="3">
        <v>19895000</v>
      </c>
      <c r="AE56" s="3">
        <v>971227</v>
      </c>
      <c r="AF56" s="3">
        <v>445909</v>
      </c>
      <c r="AG56" s="3">
        <v>23034</v>
      </c>
      <c r="AH56" s="30">
        <f t="shared" si="3"/>
        <v>21335170</v>
      </c>
      <c r="AI56" s="3">
        <v>69282</v>
      </c>
      <c r="AJ56" s="30">
        <f t="shared" si="4"/>
        <v>21265888</v>
      </c>
    </row>
    <row r="57" spans="1:36" ht="17.850000000000001" customHeight="1">
      <c r="A57" s="5">
        <f t="shared" si="5"/>
        <v>54</v>
      </c>
      <c r="B57" s="5" t="s">
        <v>46</v>
      </c>
      <c r="C57" s="5">
        <v>19953</v>
      </c>
      <c r="D57" s="6" t="s">
        <v>229</v>
      </c>
      <c r="E57" s="6"/>
      <c r="F57" s="5" t="s">
        <v>59</v>
      </c>
      <c r="G57" s="3">
        <v>58991</v>
      </c>
      <c r="H57" s="3"/>
      <c r="I57" s="3"/>
      <c r="J57" s="3"/>
      <c r="K57" s="3"/>
      <c r="L57" s="3"/>
      <c r="M57" s="3"/>
      <c r="N57" s="3">
        <v>100</v>
      </c>
      <c r="O57" s="3">
        <v>4054</v>
      </c>
      <c r="P57" s="3"/>
      <c r="Q57" s="3"/>
      <c r="R57" s="30">
        <f t="shared" si="6"/>
        <v>63145</v>
      </c>
      <c r="S57" s="3"/>
      <c r="T57" s="3"/>
      <c r="U57" s="3">
        <v>2555</v>
      </c>
      <c r="V57" s="3"/>
      <c r="W57" s="3">
        <v>48540</v>
      </c>
      <c r="X57" s="3">
        <v>3361</v>
      </c>
      <c r="Y57" s="3">
        <v>440</v>
      </c>
      <c r="Z57" s="3">
        <v>470</v>
      </c>
      <c r="AA57" s="3"/>
      <c r="AB57" s="13">
        <f t="shared" ref="AB57" si="7">SUM(S57:AA57)</f>
        <v>55366</v>
      </c>
      <c r="AC57" s="14">
        <f t="shared" si="2"/>
        <v>7779</v>
      </c>
      <c r="AD57" s="3">
        <v>398000</v>
      </c>
      <c r="AE57" s="3">
        <v>7846</v>
      </c>
      <c r="AF57" s="3">
        <v>112145</v>
      </c>
      <c r="AG57" s="3"/>
      <c r="AH57" s="30">
        <f t="shared" si="3"/>
        <v>517991</v>
      </c>
      <c r="AI57" s="3">
        <v>1368</v>
      </c>
      <c r="AJ57" s="30">
        <f t="shared" si="4"/>
        <v>516623</v>
      </c>
    </row>
    <row r="58" spans="1:36" ht="17.850000000000001" customHeight="1">
      <c r="A58" s="5">
        <f t="shared" si="5"/>
        <v>55</v>
      </c>
      <c r="B58" s="5" t="s">
        <v>46</v>
      </c>
      <c r="C58" s="5">
        <v>9302</v>
      </c>
      <c r="D58" s="6" t="s">
        <v>230</v>
      </c>
      <c r="E58" s="6"/>
      <c r="F58" s="5" t="s">
        <v>59</v>
      </c>
      <c r="G58" s="3">
        <v>41065</v>
      </c>
      <c r="H58" s="3">
        <v>10000</v>
      </c>
      <c r="I58" s="3"/>
      <c r="J58" s="3">
        <v>0</v>
      </c>
      <c r="K58" s="3">
        <v>0</v>
      </c>
      <c r="L58" s="3"/>
      <c r="M58" s="3"/>
      <c r="N58" s="3">
        <v>35409</v>
      </c>
      <c r="O58" s="3"/>
      <c r="P58" s="3"/>
      <c r="Q58" s="3">
        <v>724</v>
      </c>
      <c r="R58" s="30">
        <f t="shared" si="6"/>
        <v>87198</v>
      </c>
      <c r="S58" s="3">
        <v>13039</v>
      </c>
      <c r="T58" s="3">
        <v>6468</v>
      </c>
      <c r="U58" s="3">
        <v>2143</v>
      </c>
      <c r="V58" s="3">
        <v>14065</v>
      </c>
      <c r="W58" s="3">
        <v>45722</v>
      </c>
      <c r="X58" s="3">
        <v>10212</v>
      </c>
      <c r="Y58" s="3">
        <v>10040</v>
      </c>
      <c r="Z58" s="3"/>
      <c r="AA58" s="3"/>
      <c r="AB58" s="13">
        <f t="shared" si="1"/>
        <v>101689</v>
      </c>
      <c r="AC58" s="14">
        <f t="shared" si="2"/>
        <v>-14491</v>
      </c>
      <c r="AD58" s="3">
        <v>1415000</v>
      </c>
      <c r="AE58" s="3">
        <v>14775</v>
      </c>
      <c r="AF58" s="3">
        <v>61095</v>
      </c>
      <c r="AG58" s="3">
        <v>990</v>
      </c>
      <c r="AH58" s="30">
        <f t="shared" si="3"/>
        <v>1491860</v>
      </c>
      <c r="AI58" s="3">
        <v>488</v>
      </c>
      <c r="AJ58" s="30">
        <f t="shared" si="4"/>
        <v>1491372</v>
      </c>
    </row>
    <row r="59" spans="1:36" ht="17.850000000000001" customHeight="1">
      <c r="A59" s="5">
        <f t="shared" si="5"/>
        <v>56</v>
      </c>
      <c r="B59" s="5" t="s">
        <v>46</v>
      </c>
      <c r="C59" s="5">
        <v>9321</v>
      </c>
      <c r="D59" s="6" t="s">
        <v>231</v>
      </c>
      <c r="E59" s="6"/>
      <c r="F59" s="5" t="s">
        <v>59</v>
      </c>
      <c r="G59" s="3">
        <v>597098</v>
      </c>
      <c r="H59" s="3">
        <v>0</v>
      </c>
      <c r="I59" s="3">
        <v>11262</v>
      </c>
      <c r="J59" s="3"/>
      <c r="K59" s="3">
        <v>25472</v>
      </c>
      <c r="L59" s="3"/>
      <c r="M59" s="3"/>
      <c r="N59" s="3">
        <v>52056</v>
      </c>
      <c r="O59" s="3">
        <v>362</v>
      </c>
      <c r="P59" s="3">
        <v>85747</v>
      </c>
      <c r="Q59" s="3">
        <v>613</v>
      </c>
      <c r="R59" s="30">
        <f t="shared" si="6"/>
        <v>772610</v>
      </c>
      <c r="S59" s="3">
        <v>95240</v>
      </c>
      <c r="T59" s="3">
        <v>34583</v>
      </c>
      <c r="U59" s="3">
        <v>119673</v>
      </c>
      <c r="V59" s="3">
        <v>174666</v>
      </c>
      <c r="W59" s="3">
        <v>117993</v>
      </c>
      <c r="X59" s="3">
        <v>209386</v>
      </c>
      <c r="Y59" s="3">
        <v>34425</v>
      </c>
      <c r="Z59" s="3"/>
      <c r="AA59" s="3"/>
      <c r="AB59" s="13">
        <f t="shared" si="1"/>
        <v>785966</v>
      </c>
      <c r="AC59" s="14">
        <f t="shared" si="2"/>
        <v>-13356</v>
      </c>
      <c r="AD59" s="3">
        <v>3912419</v>
      </c>
      <c r="AE59" s="3">
        <v>87801</v>
      </c>
      <c r="AF59" s="3">
        <v>130326</v>
      </c>
      <c r="AG59" s="3">
        <v>18868</v>
      </c>
      <c r="AH59" s="30">
        <f t="shared" si="3"/>
        <v>4149414</v>
      </c>
      <c r="AI59" s="3">
        <v>66164</v>
      </c>
      <c r="AJ59" s="30">
        <f t="shared" si="4"/>
        <v>4083250</v>
      </c>
    </row>
    <row r="60" spans="1:36" ht="17.850000000000001" customHeight="1">
      <c r="A60" s="5">
        <f t="shared" si="5"/>
        <v>57</v>
      </c>
      <c r="B60" s="5" t="s">
        <v>46</v>
      </c>
      <c r="C60" s="5">
        <v>9327</v>
      </c>
      <c r="D60" s="6" t="s">
        <v>232</v>
      </c>
      <c r="E60" s="6"/>
      <c r="F60" s="5" t="s">
        <v>59</v>
      </c>
      <c r="G60" s="3">
        <v>142056</v>
      </c>
      <c r="H60" s="3">
        <v>40</v>
      </c>
      <c r="I60" s="3">
        <v>20000</v>
      </c>
      <c r="J60" s="3">
        <v>2000</v>
      </c>
      <c r="K60" s="3">
        <v>5454</v>
      </c>
      <c r="L60" s="3">
        <v>1088</v>
      </c>
      <c r="M60" s="3"/>
      <c r="N60" s="3">
        <v>128496</v>
      </c>
      <c r="O60" s="3">
        <v>2492</v>
      </c>
      <c r="P60" s="3">
        <v>5639</v>
      </c>
      <c r="Q60" s="3"/>
      <c r="R60" s="30">
        <f t="shared" si="6"/>
        <v>307265</v>
      </c>
      <c r="S60" s="3">
        <v>24407</v>
      </c>
      <c r="T60" s="3">
        <v>1558</v>
      </c>
      <c r="U60" s="3">
        <v>133646</v>
      </c>
      <c r="V60" s="3">
        <v>17543</v>
      </c>
      <c r="W60" s="3">
        <v>60057</v>
      </c>
      <c r="X60" s="3">
        <v>28633</v>
      </c>
      <c r="Y60" s="3"/>
      <c r="Z60" s="3"/>
      <c r="AA60" s="3"/>
      <c r="AB60" s="13">
        <f t="shared" si="1"/>
        <v>265844</v>
      </c>
      <c r="AC60" s="14">
        <f t="shared" si="2"/>
        <v>41421</v>
      </c>
      <c r="AD60" s="3">
        <v>9175250</v>
      </c>
      <c r="AE60" s="3">
        <v>319954</v>
      </c>
      <c r="AF60" s="3">
        <v>299842</v>
      </c>
      <c r="AG60" s="3">
        <v>4691</v>
      </c>
      <c r="AH60" s="30">
        <f t="shared" si="3"/>
        <v>9799737</v>
      </c>
      <c r="AI60" s="3">
        <v>75797</v>
      </c>
      <c r="AJ60" s="30">
        <f t="shared" si="4"/>
        <v>9723940</v>
      </c>
    </row>
    <row r="61" spans="1:36" ht="17.850000000000001" customHeight="1">
      <c r="A61" s="5">
        <f t="shared" si="5"/>
        <v>58</v>
      </c>
      <c r="B61" s="5" t="s">
        <v>46</v>
      </c>
      <c r="C61" s="5">
        <v>10004</v>
      </c>
      <c r="D61" s="6" t="s">
        <v>233</v>
      </c>
      <c r="E61" s="6"/>
      <c r="F61" s="5" t="s">
        <v>59</v>
      </c>
      <c r="G61" s="3">
        <v>147220</v>
      </c>
      <c r="H61" s="3">
        <v>2223</v>
      </c>
      <c r="I61" s="3"/>
      <c r="J61" s="3">
        <v>90692</v>
      </c>
      <c r="K61" s="3"/>
      <c r="L61" s="3">
        <v>4860</v>
      </c>
      <c r="M61" s="3"/>
      <c r="N61" s="3">
        <v>36738</v>
      </c>
      <c r="O61" s="3">
        <v>407</v>
      </c>
      <c r="P61" s="3">
        <v>0</v>
      </c>
      <c r="Q61" s="3">
        <v>319</v>
      </c>
      <c r="R61" s="30">
        <f t="shared" si="6"/>
        <v>282459</v>
      </c>
      <c r="S61" s="3"/>
      <c r="T61" s="3"/>
      <c r="U61" s="3"/>
      <c r="V61" s="3">
        <v>63260</v>
      </c>
      <c r="W61" s="3">
        <v>21003</v>
      </c>
      <c r="X61" s="3">
        <v>52837</v>
      </c>
      <c r="Y61" s="3"/>
      <c r="Z61" s="3"/>
      <c r="AA61" s="3">
        <v>10608</v>
      </c>
      <c r="AB61" s="13">
        <f t="shared" si="1"/>
        <v>147708</v>
      </c>
      <c r="AC61" s="14">
        <f t="shared" si="2"/>
        <v>134751</v>
      </c>
      <c r="AD61" s="3">
        <v>6023575</v>
      </c>
      <c r="AE61" s="3">
        <v>166412</v>
      </c>
      <c r="AF61" s="3">
        <v>113190</v>
      </c>
      <c r="AG61" s="3"/>
      <c r="AH61" s="30">
        <f t="shared" si="3"/>
        <v>6303177</v>
      </c>
      <c r="AI61" s="3">
        <v>1107771</v>
      </c>
      <c r="AJ61" s="30">
        <f t="shared" si="4"/>
        <v>5195406</v>
      </c>
    </row>
    <row r="62" spans="1:36" ht="17.850000000000001" customHeight="1">
      <c r="A62" s="5">
        <f t="shared" si="5"/>
        <v>59</v>
      </c>
      <c r="B62" s="5" t="s">
        <v>46</v>
      </c>
      <c r="C62" s="5">
        <v>9286</v>
      </c>
      <c r="D62" s="6" t="s">
        <v>234</v>
      </c>
      <c r="E62" s="6"/>
      <c r="F62" s="5" t="s">
        <v>59</v>
      </c>
      <c r="G62" s="3">
        <v>132457</v>
      </c>
      <c r="H62" s="3">
        <v>871</v>
      </c>
      <c r="I62" s="3"/>
      <c r="J62" s="3">
        <v>2000</v>
      </c>
      <c r="K62" s="3">
        <v>1739</v>
      </c>
      <c r="L62" s="3"/>
      <c r="M62" s="3"/>
      <c r="N62" s="3">
        <v>72140</v>
      </c>
      <c r="O62" s="3">
        <v>35597</v>
      </c>
      <c r="P62" s="3">
        <v>68379</v>
      </c>
      <c r="Q62" s="3">
        <v>0</v>
      </c>
      <c r="R62" s="30">
        <f t="shared" si="6"/>
        <v>313183</v>
      </c>
      <c r="S62" s="3">
        <v>70361</v>
      </c>
      <c r="T62" s="3"/>
      <c r="U62" s="3">
        <v>5677</v>
      </c>
      <c r="V62" s="3">
        <v>42438</v>
      </c>
      <c r="W62" s="3">
        <v>117921</v>
      </c>
      <c r="X62" s="3">
        <v>47373</v>
      </c>
      <c r="Y62" s="3">
        <v>9654</v>
      </c>
      <c r="Z62" s="3">
        <v>11995</v>
      </c>
      <c r="AA62" s="3"/>
      <c r="AB62" s="13">
        <f t="shared" si="1"/>
        <v>305419</v>
      </c>
      <c r="AC62" s="14">
        <f t="shared" si="2"/>
        <v>7764</v>
      </c>
      <c r="AD62" s="3">
        <v>8463216</v>
      </c>
      <c r="AE62" s="3">
        <v>59484</v>
      </c>
      <c r="AF62" s="3">
        <v>1834888</v>
      </c>
      <c r="AG62" s="3">
        <v>15664</v>
      </c>
      <c r="AH62" s="30">
        <f t="shared" si="3"/>
        <v>10373252</v>
      </c>
      <c r="AI62" s="3">
        <v>21577</v>
      </c>
      <c r="AJ62" s="30">
        <f t="shared" si="4"/>
        <v>10351675</v>
      </c>
    </row>
    <row r="63" spans="1:36" ht="17.850000000000001" customHeight="1">
      <c r="A63" s="5">
        <f t="shared" si="5"/>
        <v>60</v>
      </c>
      <c r="B63" s="5" t="s">
        <v>46</v>
      </c>
      <c r="C63" s="5">
        <v>9337</v>
      </c>
      <c r="D63" s="6" t="s">
        <v>235</v>
      </c>
      <c r="E63" s="6"/>
      <c r="F63" s="5" t="s">
        <v>59</v>
      </c>
      <c r="G63" s="3">
        <v>85006</v>
      </c>
      <c r="H63" s="12"/>
      <c r="I63" s="12">
        <v>7139</v>
      </c>
      <c r="J63" s="12">
        <v>0</v>
      </c>
      <c r="K63" s="12">
        <v>2000</v>
      </c>
      <c r="L63" s="12"/>
      <c r="M63" s="12"/>
      <c r="N63" s="12">
        <v>89418</v>
      </c>
      <c r="O63" s="12">
        <v>6225</v>
      </c>
      <c r="P63" s="12"/>
      <c r="Q63" s="12"/>
      <c r="R63" s="30">
        <f t="shared" si="6"/>
        <v>189788</v>
      </c>
      <c r="S63" s="12">
        <v>76242</v>
      </c>
      <c r="T63" s="12"/>
      <c r="U63" s="12">
        <v>1391</v>
      </c>
      <c r="V63" s="12">
        <v>25789</v>
      </c>
      <c r="W63" s="12">
        <v>40669</v>
      </c>
      <c r="X63" s="12">
        <v>20788</v>
      </c>
      <c r="Y63" s="12">
        <v>2743</v>
      </c>
      <c r="Z63" s="12">
        <v>4800</v>
      </c>
      <c r="AA63" s="12"/>
      <c r="AB63" s="13">
        <f t="shared" si="1"/>
        <v>172422</v>
      </c>
      <c r="AC63" s="14">
        <f t="shared" si="2"/>
        <v>17366</v>
      </c>
      <c r="AD63" s="12">
        <v>3086699</v>
      </c>
      <c r="AE63" s="12">
        <v>8531</v>
      </c>
      <c r="AF63" s="12">
        <v>428627</v>
      </c>
      <c r="AG63" s="12">
        <v>29027</v>
      </c>
      <c r="AH63" s="30">
        <f t="shared" si="3"/>
        <v>3552884</v>
      </c>
      <c r="AI63" s="12">
        <v>38418</v>
      </c>
      <c r="AJ63" s="30">
        <f t="shared" si="4"/>
        <v>3514466</v>
      </c>
    </row>
    <row r="64" spans="1:36" ht="17.850000000000001" customHeight="1">
      <c r="A64" s="5">
        <f t="shared" si="5"/>
        <v>61</v>
      </c>
      <c r="B64" s="5" t="s">
        <v>46</v>
      </c>
      <c r="C64" s="5">
        <v>9352</v>
      </c>
      <c r="D64" s="6" t="s">
        <v>236</v>
      </c>
      <c r="E64" s="6"/>
      <c r="F64" s="5" t="s">
        <v>59</v>
      </c>
      <c r="G64" s="3">
        <v>46145</v>
      </c>
      <c r="H64" s="12">
        <v>23929</v>
      </c>
      <c r="I64" s="12">
        <v>1848</v>
      </c>
      <c r="J64" s="12"/>
      <c r="K64" s="12">
        <v>2000</v>
      </c>
      <c r="L64" s="12">
        <v>0</v>
      </c>
      <c r="M64" s="12"/>
      <c r="N64" s="12">
        <v>25678</v>
      </c>
      <c r="O64" s="12">
        <v>115</v>
      </c>
      <c r="P64" s="12">
        <v>1400</v>
      </c>
      <c r="Q64" s="12">
        <v>266</v>
      </c>
      <c r="R64" s="30">
        <f t="shared" si="6"/>
        <v>101381</v>
      </c>
      <c r="S64" s="12">
        <v>30332</v>
      </c>
      <c r="T64" s="12">
        <v>2807</v>
      </c>
      <c r="U64" s="12">
        <v>1400</v>
      </c>
      <c r="V64" s="12">
        <v>4201</v>
      </c>
      <c r="W64" s="12">
        <v>10910</v>
      </c>
      <c r="X64" s="12">
        <v>15709</v>
      </c>
      <c r="Y64" s="12">
        <v>1150</v>
      </c>
      <c r="Z64" s="12">
        <v>5580</v>
      </c>
      <c r="AA64" s="12">
        <v>2045</v>
      </c>
      <c r="AB64" s="13">
        <f t="shared" si="1"/>
        <v>74134</v>
      </c>
      <c r="AC64" s="14">
        <f t="shared" si="2"/>
        <v>27247</v>
      </c>
      <c r="AD64" s="12">
        <v>716563</v>
      </c>
      <c r="AE64" s="12">
        <v>99774</v>
      </c>
      <c r="AF64" s="12">
        <v>55271</v>
      </c>
      <c r="AG64" s="12">
        <v>0</v>
      </c>
      <c r="AH64" s="30">
        <f t="shared" si="3"/>
        <v>871608</v>
      </c>
      <c r="AI64" s="12">
        <v>0</v>
      </c>
      <c r="AJ64" s="30">
        <f t="shared" si="4"/>
        <v>871608</v>
      </c>
    </row>
    <row r="65" spans="1:36" ht="17.850000000000001" customHeight="1">
      <c r="A65" s="5">
        <f t="shared" si="5"/>
        <v>62</v>
      </c>
      <c r="B65" s="5" t="s">
        <v>46</v>
      </c>
      <c r="C65" s="5">
        <v>9331</v>
      </c>
      <c r="D65" s="6" t="s">
        <v>237</v>
      </c>
      <c r="E65" s="6"/>
      <c r="F65" s="5" t="s">
        <v>59</v>
      </c>
      <c r="G65" s="3">
        <v>23663</v>
      </c>
      <c r="H65" s="12"/>
      <c r="I65" s="12"/>
      <c r="J65" s="12">
        <v>0</v>
      </c>
      <c r="K65" s="12">
        <v>3872</v>
      </c>
      <c r="L65" s="12">
        <v>100</v>
      </c>
      <c r="M65" s="12"/>
      <c r="N65" s="12">
        <v>248</v>
      </c>
      <c r="O65" s="12">
        <v>5804</v>
      </c>
      <c r="P65" s="12">
        <v>1077</v>
      </c>
      <c r="Q65" s="12">
        <v>0</v>
      </c>
      <c r="R65" s="30">
        <f t="shared" si="6"/>
        <v>34764</v>
      </c>
      <c r="S65" s="12">
        <v>26084</v>
      </c>
      <c r="T65" s="12">
        <v>0</v>
      </c>
      <c r="U65" s="12"/>
      <c r="V65" s="12">
        <v>1282</v>
      </c>
      <c r="W65" s="12">
        <v>7100</v>
      </c>
      <c r="X65" s="12">
        <v>4529</v>
      </c>
      <c r="Y65" s="12"/>
      <c r="Z65" s="12"/>
      <c r="AA65" s="12"/>
      <c r="AB65" s="13">
        <f t="shared" si="1"/>
        <v>38995</v>
      </c>
      <c r="AC65" s="14">
        <f t="shared" si="2"/>
        <v>-4231</v>
      </c>
      <c r="AD65" s="12">
        <v>1025000</v>
      </c>
      <c r="AE65" s="12">
        <v>6253</v>
      </c>
      <c r="AF65" s="12">
        <v>381907</v>
      </c>
      <c r="AG65" s="12">
        <v>514</v>
      </c>
      <c r="AH65" s="30">
        <f t="shared" si="3"/>
        <v>1413674</v>
      </c>
      <c r="AI65" s="12">
        <v>790</v>
      </c>
      <c r="AJ65" s="30">
        <f t="shared" si="4"/>
        <v>1412884</v>
      </c>
    </row>
    <row r="66" spans="1:36" ht="17.850000000000001" customHeight="1">
      <c r="A66" s="5">
        <f t="shared" si="5"/>
        <v>63</v>
      </c>
      <c r="B66" s="5" t="s">
        <v>46</v>
      </c>
      <c r="C66" s="5">
        <v>9332</v>
      </c>
      <c r="D66" s="6" t="s">
        <v>238</v>
      </c>
      <c r="E66" s="6"/>
      <c r="F66" s="5" t="s">
        <v>59</v>
      </c>
      <c r="G66" s="3">
        <v>37874</v>
      </c>
      <c r="H66" s="3"/>
      <c r="I66" s="3">
        <v>2331</v>
      </c>
      <c r="J66" s="3">
        <v>0</v>
      </c>
      <c r="K66" s="3">
        <v>0</v>
      </c>
      <c r="L66" s="3"/>
      <c r="M66" s="3"/>
      <c r="N66" s="3"/>
      <c r="O66" s="3">
        <v>11790</v>
      </c>
      <c r="P66" s="3">
        <v>112</v>
      </c>
      <c r="Q66" s="3"/>
      <c r="R66" s="30">
        <f t="shared" si="6"/>
        <v>52107</v>
      </c>
      <c r="S66" s="3"/>
      <c r="T66" s="3">
        <v>0</v>
      </c>
      <c r="U66" s="3">
        <v>4109</v>
      </c>
      <c r="V66" s="3">
        <v>8873</v>
      </c>
      <c r="W66" s="3">
        <v>9969</v>
      </c>
      <c r="X66" s="3">
        <v>6551</v>
      </c>
      <c r="Y66" s="3">
        <v>5363</v>
      </c>
      <c r="Z66" s="3">
        <v>2331</v>
      </c>
      <c r="AA66" s="3">
        <v>4019</v>
      </c>
      <c r="AB66" s="13">
        <f t="shared" si="1"/>
        <v>41215</v>
      </c>
      <c r="AC66" s="14">
        <f t="shared" si="2"/>
        <v>10892</v>
      </c>
      <c r="AD66" s="3">
        <v>338812</v>
      </c>
      <c r="AE66" s="3">
        <v>4589</v>
      </c>
      <c r="AF66" s="3">
        <v>674924</v>
      </c>
      <c r="AG66" s="3">
        <v>2755</v>
      </c>
      <c r="AH66" s="30">
        <f t="shared" si="3"/>
        <v>1021080</v>
      </c>
      <c r="AI66" s="3">
        <v>185</v>
      </c>
      <c r="AJ66" s="30">
        <f t="shared" si="4"/>
        <v>1020895</v>
      </c>
    </row>
    <row r="67" spans="1:36" ht="17.850000000000001" customHeight="1">
      <c r="A67" s="5">
        <f t="shared" si="5"/>
        <v>64</v>
      </c>
      <c r="B67" s="5" t="s">
        <v>46</v>
      </c>
      <c r="C67" s="5">
        <v>9268</v>
      </c>
      <c r="D67" s="6" t="s">
        <v>239</v>
      </c>
      <c r="E67" s="6"/>
      <c r="F67" s="5" t="s">
        <v>59</v>
      </c>
      <c r="G67" s="3">
        <v>145308</v>
      </c>
      <c r="H67" s="3"/>
      <c r="I67" s="3">
        <v>150</v>
      </c>
      <c r="J67" s="3"/>
      <c r="K67" s="3"/>
      <c r="L67" s="3">
        <v>0</v>
      </c>
      <c r="M67" s="3"/>
      <c r="N67" s="3">
        <v>6289</v>
      </c>
      <c r="O67" s="3">
        <v>3081</v>
      </c>
      <c r="P67" s="3"/>
      <c r="Q67" s="3">
        <v>426</v>
      </c>
      <c r="R67" s="30">
        <f t="shared" si="6"/>
        <v>155254</v>
      </c>
      <c r="S67" s="3">
        <v>69110</v>
      </c>
      <c r="T67" s="3"/>
      <c r="U67" s="3">
        <v>1401</v>
      </c>
      <c r="V67" s="3">
        <v>13675</v>
      </c>
      <c r="W67" s="3">
        <v>44880</v>
      </c>
      <c r="X67" s="3">
        <v>14511</v>
      </c>
      <c r="Y67" s="3">
        <v>10685</v>
      </c>
      <c r="Z67" s="3">
        <v>8700</v>
      </c>
      <c r="AA67" s="3"/>
      <c r="AB67" s="13">
        <f t="shared" si="1"/>
        <v>162962</v>
      </c>
      <c r="AC67" s="14">
        <f t="shared" si="2"/>
        <v>-7708</v>
      </c>
      <c r="AD67" s="3">
        <v>2216697</v>
      </c>
      <c r="AE67" s="3">
        <v>3655</v>
      </c>
      <c r="AF67" s="3">
        <v>215030</v>
      </c>
      <c r="AG67" s="3"/>
      <c r="AH67" s="30">
        <f t="shared" si="3"/>
        <v>2435382</v>
      </c>
      <c r="AI67" s="3">
        <v>6182</v>
      </c>
      <c r="AJ67" s="30">
        <f t="shared" si="4"/>
        <v>2429200</v>
      </c>
    </row>
    <row r="68" spans="1:36" s="40" customFormat="1" ht="15.6">
      <c r="A68" s="36"/>
      <c r="B68" s="36"/>
      <c r="C68" s="37"/>
      <c r="D68" s="38" t="s">
        <v>94</v>
      </c>
      <c r="E68" s="38"/>
      <c r="F68" s="36"/>
      <c r="G68" s="39">
        <f>SUBTOTAL(109,G4:G67)</f>
        <v>8760213</v>
      </c>
      <c r="H68" s="39">
        <f t="shared" ref="H68:AJ68" si="8">SUBTOTAL(109,H4:H67)</f>
        <v>111678</v>
      </c>
      <c r="I68" s="39">
        <f t="shared" si="8"/>
        <v>729143</v>
      </c>
      <c r="J68" s="39">
        <f t="shared" si="8"/>
        <v>784485</v>
      </c>
      <c r="K68" s="39">
        <f t="shared" si="8"/>
        <v>456052</v>
      </c>
      <c r="L68" s="39">
        <f t="shared" si="8"/>
        <v>97734</v>
      </c>
      <c r="M68" s="39">
        <f t="shared" si="8"/>
        <v>0</v>
      </c>
      <c r="N68" s="39">
        <f t="shared" si="8"/>
        <v>2931748</v>
      </c>
      <c r="O68" s="39">
        <f t="shared" si="8"/>
        <v>462684</v>
      </c>
      <c r="P68" s="39">
        <f t="shared" si="8"/>
        <v>951173</v>
      </c>
      <c r="Q68" s="39">
        <f t="shared" si="8"/>
        <v>604095</v>
      </c>
      <c r="R68" s="44">
        <f t="shared" si="8"/>
        <v>15889005</v>
      </c>
      <c r="S68" s="39">
        <f t="shared" si="8"/>
        <v>4468758</v>
      </c>
      <c r="T68" s="39">
        <f t="shared" si="8"/>
        <v>661210</v>
      </c>
      <c r="U68" s="39">
        <f t="shared" si="8"/>
        <v>857961</v>
      </c>
      <c r="V68" s="39">
        <f t="shared" si="8"/>
        <v>1941465</v>
      </c>
      <c r="W68" s="39">
        <f t="shared" si="8"/>
        <v>3305803</v>
      </c>
      <c r="X68" s="39">
        <f t="shared" si="8"/>
        <v>1948195</v>
      </c>
      <c r="Y68" s="39">
        <f t="shared" si="8"/>
        <v>473160</v>
      </c>
      <c r="Z68" s="39">
        <f t="shared" si="8"/>
        <v>375305</v>
      </c>
      <c r="AA68" s="39">
        <f t="shared" si="8"/>
        <v>781750</v>
      </c>
      <c r="AB68" s="50">
        <f t="shared" si="8"/>
        <v>14813607</v>
      </c>
      <c r="AC68" s="50">
        <f t="shared" si="8"/>
        <v>1075398</v>
      </c>
      <c r="AD68" s="39">
        <f t="shared" si="8"/>
        <v>213623268</v>
      </c>
      <c r="AE68" s="39">
        <f t="shared" si="8"/>
        <v>9914334</v>
      </c>
      <c r="AF68" s="39">
        <f t="shared" si="8"/>
        <v>29139376</v>
      </c>
      <c r="AG68" s="39">
        <f t="shared" si="8"/>
        <v>355227</v>
      </c>
      <c r="AH68" s="44">
        <f t="shared" si="8"/>
        <v>253032205</v>
      </c>
      <c r="AI68" s="39">
        <f t="shared" si="8"/>
        <v>4738127</v>
      </c>
      <c r="AJ68" s="44">
        <f t="shared" si="8"/>
        <v>248294078</v>
      </c>
    </row>
    <row r="69" spans="1:36" s="40" customFormat="1" ht="15.6">
      <c r="A69" s="41"/>
      <c r="B69" s="41"/>
      <c r="C69" s="42"/>
      <c r="D69" s="38" t="s">
        <v>95</v>
      </c>
      <c r="E69" s="43"/>
      <c r="F69" s="41"/>
      <c r="G69" s="39">
        <v>9056059</v>
      </c>
      <c r="H69" s="39">
        <v>88636</v>
      </c>
      <c r="I69" s="39">
        <v>601947</v>
      </c>
      <c r="J69" s="45">
        <v>974584</v>
      </c>
      <c r="K69" s="39">
        <v>997111</v>
      </c>
      <c r="L69" s="39">
        <v>138210</v>
      </c>
      <c r="M69" s="39">
        <v>0</v>
      </c>
      <c r="N69" s="39">
        <v>2893833</v>
      </c>
      <c r="O69" s="39">
        <v>633915</v>
      </c>
      <c r="P69" s="39">
        <v>917268</v>
      </c>
      <c r="Q69" s="39">
        <v>586355</v>
      </c>
      <c r="R69" s="44">
        <v>16887918</v>
      </c>
      <c r="S69" s="46">
        <v>4297149</v>
      </c>
      <c r="T69" s="39">
        <v>879073</v>
      </c>
      <c r="U69" s="39">
        <v>797877</v>
      </c>
      <c r="V69" s="39">
        <v>2267979</v>
      </c>
      <c r="W69" s="39">
        <v>2977156</v>
      </c>
      <c r="X69" s="39">
        <v>1852501</v>
      </c>
      <c r="Y69" s="39">
        <v>501889</v>
      </c>
      <c r="Z69" s="39">
        <v>373006</v>
      </c>
      <c r="AA69" s="39">
        <v>768017</v>
      </c>
      <c r="AB69" s="50">
        <v>14714647</v>
      </c>
      <c r="AC69" s="50">
        <v>2173271</v>
      </c>
      <c r="AD69" s="39">
        <v>213702095</v>
      </c>
      <c r="AE69" s="39">
        <v>6645776</v>
      </c>
      <c r="AF69" s="39">
        <v>30076878</v>
      </c>
      <c r="AG69" s="39">
        <v>591184</v>
      </c>
      <c r="AH69" s="44">
        <v>251015933</v>
      </c>
      <c r="AI69" s="39">
        <v>4658562</v>
      </c>
      <c r="AJ69" s="44">
        <v>246357371</v>
      </c>
    </row>
    <row r="70" spans="1:36" s="40" customFormat="1" ht="15.6">
      <c r="A70" s="41"/>
      <c r="B70" s="41"/>
      <c r="C70" s="42"/>
      <c r="D70" s="38" t="s">
        <v>52</v>
      </c>
      <c r="E70" s="43"/>
      <c r="F70" s="41"/>
      <c r="G70" s="47">
        <f>G68/G69</f>
        <v>0.96733170576737626</v>
      </c>
      <c r="H70" s="47">
        <f t="shared" ref="H70:AJ70" si="9">H68/H69</f>
        <v>1.259962092152173</v>
      </c>
      <c r="I70" s="47">
        <f t="shared" si="9"/>
        <v>1.2113076400413989</v>
      </c>
      <c r="J70" s="47">
        <f t="shared" si="9"/>
        <v>0.80494344253548178</v>
      </c>
      <c r="K70" s="47">
        <f t="shared" si="9"/>
        <v>0.4573733516128094</v>
      </c>
      <c r="L70" s="47">
        <f t="shared" si="9"/>
        <v>0.70714130670718467</v>
      </c>
      <c r="M70" s="47" t="e">
        <f t="shared" si="9"/>
        <v>#DIV/0!</v>
      </c>
      <c r="N70" s="47">
        <f t="shared" si="9"/>
        <v>1.0131020000117492</v>
      </c>
      <c r="O70" s="47">
        <f t="shared" si="9"/>
        <v>0.72988334398144861</v>
      </c>
      <c r="P70" s="47">
        <f t="shared" si="9"/>
        <v>1.0369630249828841</v>
      </c>
      <c r="Q70" s="47">
        <f t="shared" si="9"/>
        <v>1.0302547091778871</v>
      </c>
      <c r="R70" s="48">
        <f t="shared" si="9"/>
        <v>0.94085043520462375</v>
      </c>
      <c r="S70" s="47">
        <f t="shared" si="9"/>
        <v>1.0399355479644761</v>
      </c>
      <c r="T70" s="47">
        <f t="shared" si="9"/>
        <v>0.75216733991375007</v>
      </c>
      <c r="U70" s="47">
        <f t="shared" si="9"/>
        <v>1.0753048402197332</v>
      </c>
      <c r="V70" s="47">
        <f t="shared" si="9"/>
        <v>0.8560330585071555</v>
      </c>
      <c r="W70" s="47">
        <f t="shared" si="9"/>
        <v>1.1103895798540622</v>
      </c>
      <c r="X70" s="47">
        <f t="shared" si="9"/>
        <v>1.0516566522771107</v>
      </c>
      <c r="Y70" s="47">
        <f t="shared" si="9"/>
        <v>0.94275825929637824</v>
      </c>
      <c r="Z70" s="47">
        <f t="shared" si="9"/>
        <v>1.006163439730192</v>
      </c>
      <c r="AA70" s="47">
        <f t="shared" si="9"/>
        <v>1.0178811146107443</v>
      </c>
      <c r="AB70" s="51">
        <f t="shared" si="9"/>
        <v>1.0067252717649291</v>
      </c>
      <c r="AC70" s="51">
        <f t="shared" si="9"/>
        <v>0.49482922286268027</v>
      </c>
      <c r="AD70" s="47">
        <f t="shared" si="9"/>
        <v>0.99963113604478238</v>
      </c>
      <c r="AE70" s="47">
        <f t="shared" si="9"/>
        <v>1.4918248824516505</v>
      </c>
      <c r="AF70" s="47">
        <f t="shared" si="9"/>
        <v>0.96882981006206825</v>
      </c>
      <c r="AG70" s="47">
        <f t="shared" si="9"/>
        <v>0.6008738396167691</v>
      </c>
      <c r="AH70" s="48">
        <f t="shared" si="9"/>
        <v>1.0080324462909691</v>
      </c>
      <c r="AI70" s="47">
        <f t="shared" si="9"/>
        <v>1.0170793047296569</v>
      </c>
      <c r="AJ70" s="48">
        <f t="shared" si="9"/>
        <v>1.0078613722501528</v>
      </c>
    </row>
    <row r="74" spans="1:36">
      <c r="A74" s="21" t="s">
        <v>96</v>
      </c>
      <c r="B74" s="22"/>
    </row>
    <row r="75" spans="1:36">
      <c r="A75" s="23" t="s">
        <v>97</v>
      </c>
      <c r="B75" s="24">
        <f>COUNT(tblNorthern[[#All],[Ref]])</f>
        <v>64</v>
      </c>
    </row>
    <row r="76" spans="1:36">
      <c r="A76" s="25" t="s">
        <v>98</v>
      </c>
      <c r="B76" s="26">
        <f>COUNTIF(tblNorthern[[#All],[2021 Statistics Returned (Y/N)]],"Y")</f>
        <v>39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A7B4-6797-4BAB-B726-EDE2EDBBA1AB}">
  <sheetPr>
    <tabColor rgb="FFFF0000"/>
  </sheetPr>
  <dimension ref="A1:AJ24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5.5703125" defaultRowHeight="14.45"/>
  <cols>
    <col min="1" max="1" width="12.140625" customWidth="1"/>
    <col min="2" max="2" width="13.5703125" customWidth="1"/>
    <col min="3" max="3" width="12.140625" customWidth="1"/>
    <col min="4" max="4" width="54.140625" bestFit="1" customWidth="1"/>
    <col min="5" max="5" width="17" bestFit="1" customWidth="1"/>
  </cols>
  <sheetData>
    <row r="1" spans="1:36" s="28" customFormat="1" ht="23.45">
      <c r="A1" s="4" t="s">
        <v>240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/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5">
        <v>1</v>
      </c>
      <c r="B4" s="5" t="s">
        <v>47</v>
      </c>
      <c r="C4" s="5">
        <v>19705</v>
      </c>
      <c r="D4" s="6" t="s">
        <v>241</v>
      </c>
      <c r="E4" s="6"/>
      <c r="F4" s="12" t="s">
        <v>64</v>
      </c>
      <c r="G4" s="12">
        <v>145152</v>
      </c>
      <c r="H4" s="12"/>
      <c r="I4" s="12"/>
      <c r="J4" s="12"/>
      <c r="K4" s="12"/>
      <c r="L4" s="12"/>
      <c r="M4" s="12"/>
      <c r="N4" s="12"/>
      <c r="O4" s="12">
        <v>1527</v>
      </c>
      <c r="P4" s="12">
        <v>2500</v>
      </c>
      <c r="Q4" s="12">
        <v>12281</v>
      </c>
      <c r="R4" s="32">
        <f>SUM(G4:Q4)</f>
        <v>161460</v>
      </c>
      <c r="S4" s="12">
        <v>20370</v>
      </c>
      <c r="T4" s="12"/>
      <c r="U4" s="12">
        <v>31380</v>
      </c>
      <c r="V4" s="12"/>
      <c r="W4" s="12"/>
      <c r="X4" s="12">
        <v>10800</v>
      </c>
      <c r="Y4" s="12">
        <v>487</v>
      </c>
      <c r="Z4" s="12"/>
      <c r="AA4" s="12">
        <v>82890</v>
      </c>
      <c r="AB4" s="13">
        <f>SUM(S4:AA4)</f>
        <v>145927</v>
      </c>
      <c r="AC4" s="14">
        <f t="shared" ref="AC4:AC17" si="0">R4-AB4</f>
        <v>15533</v>
      </c>
      <c r="AD4" s="12"/>
      <c r="AE4" s="12"/>
      <c r="AF4" s="12">
        <v>232719</v>
      </c>
      <c r="AG4" s="12"/>
      <c r="AH4" s="32">
        <f>SUM(AD4:AG4)</f>
        <v>232719</v>
      </c>
      <c r="AI4" s="12"/>
      <c r="AJ4" s="32">
        <f>+AH4-AI4</f>
        <v>232719</v>
      </c>
    </row>
    <row r="5" spans="1:36" ht="17.850000000000001" customHeight="1">
      <c r="A5" s="5">
        <f t="shared" ref="A5:A17" si="1">A4+1</f>
        <v>2</v>
      </c>
      <c r="B5" s="5" t="s">
        <v>47</v>
      </c>
      <c r="C5" s="5">
        <v>19621</v>
      </c>
      <c r="D5" s="7" t="s">
        <v>242</v>
      </c>
      <c r="E5" s="7"/>
      <c r="F5" s="12" t="s">
        <v>64</v>
      </c>
      <c r="G5" s="3">
        <v>31025</v>
      </c>
      <c r="R5" s="32">
        <f>SUM(G5:Q5)</f>
        <v>31025</v>
      </c>
      <c r="S5" s="3">
        <v>11825</v>
      </c>
      <c r="X5" s="3">
        <v>7560</v>
      </c>
      <c r="Y5">
        <v>10000</v>
      </c>
      <c r="AB5" s="13">
        <f>SUM(S5:AA5)</f>
        <v>29385</v>
      </c>
      <c r="AC5" s="14">
        <f t="shared" si="0"/>
        <v>1640</v>
      </c>
      <c r="AF5" s="3">
        <v>57512</v>
      </c>
      <c r="AH5" s="32">
        <f>SUM(AD5:AG5)</f>
        <v>57512</v>
      </c>
      <c r="AJ5" s="32">
        <f>+AH5-AI5</f>
        <v>57512</v>
      </c>
    </row>
    <row r="6" spans="1:36" ht="17.850000000000001" customHeight="1">
      <c r="A6" s="5">
        <f t="shared" si="1"/>
        <v>3</v>
      </c>
      <c r="B6" s="5" t="s">
        <v>47</v>
      </c>
      <c r="C6" s="5">
        <v>9298</v>
      </c>
      <c r="D6" s="6" t="s">
        <v>243</v>
      </c>
      <c r="E6" s="6"/>
      <c r="F6" s="12" t="s">
        <v>64</v>
      </c>
      <c r="G6" s="12">
        <v>55106</v>
      </c>
      <c r="H6" s="12">
        <v>0</v>
      </c>
      <c r="I6" s="12">
        <v>19383</v>
      </c>
      <c r="J6" s="12">
        <v>80652</v>
      </c>
      <c r="K6" s="12">
        <v>7029</v>
      </c>
      <c r="L6" s="12">
        <v>0</v>
      </c>
      <c r="M6" s="12"/>
      <c r="N6" s="12">
        <v>16000</v>
      </c>
      <c r="O6" s="12">
        <v>13176</v>
      </c>
      <c r="P6" s="12">
        <v>1300</v>
      </c>
      <c r="Q6" s="12">
        <v>0</v>
      </c>
      <c r="R6" s="32">
        <f t="shared" ref="R6:R16" si="2">SUM(G6:Q6)</f>
        <v>192646</v>
      </c>
      <c r="S6" s="12">
        <v>74144</v>
      </c>
      <c r="T6" s="12">
        <v>7290</v>
      </c>
      <c r="U6" s="12"/>
      <c r="V6" s="12"/>
      <c r="W6" s="12">
        <v>271369</v>
      </c>
      <c r="X6" s="12">
        <v>50361</v>
      </c>
      <c r="Y6" s="12">
        <v>10083</v>
      </c>
      <c r="Z6" s="12">
        <v>0</v>
      </c>
      <c r="AA6" s="12">
        <v>0</v>
      </c>
      <c r="AB6" s="13">
        <f t="shared" ref="AB6:AB17" si="3">SUM(S6:AA6)</f>
        <v>413247</v>
      </c>
      <c r="AC6" s="14">
        <f t="shared" si="0"/>
        <v>-220601</v>
      </c>
      <c r="AD6" s="12">
        <v>4345000</v>
      </c>
      <c r="AE6" s="12">
        <v>35031</v>
      </c>
      <c r="AF6" s="12">
        <v>414911</v>
      </c>
      <c r="AG6" s="12">
        <v>0</v>
      </c>
      <c r="AH6" s="32">
        <f t="shared" ref="AH6:AH17" si="4">SUM(AD6:AG6)</f>
        <v>4794942</v>
      </c>
      <c r="AI6" s="12">
        <v>0</v>
      </c>
      <c r="AJ6" s="32">
        <f t="shared" ref="AJ6:AJ17" si="5">+AH6-AI6</f>
        <v>4794942</v>
      </c>
    </row>
    <row r="7" spans="1:36" ht="17.850000000000001" customHeight="1">
      <c r="A7" s="5">
        <f t="shared" si="1"/>
        <v>4</v>
      </c>
      <c r="B7" s="5" t="s">
        <v>47</v>
      </c>
      <c r="C7" s="5">
        <v>9797</v>
      </c>
      <c r="D7" s="6" t="s">
        <v>244</v>
      </c>
      <c r="E7" s="6"/>
      <c r="F7" s="12" t="s">
        <v>59</v>
      </c>
      <c r="G7" s="12">
        <v>76496</v>
      </c>
      <c r="H7" s="12">
        <v>0</v>
      </c>
      <c r="I7" s="12">
        <v>0</v>
      </c>
      <c r="J7" s="12">
        <v>0</v>
      </c>
      <c r="K7" s="12">
        <v>19449</v>
      </c>
      <c r="L7" s="12">
        <v>0</v>
      </c>
      <c r="M7" s="12"/>
      <c r="N7" s="12"/>
      <c r="O7" s="12"/>
      <c r="P7" s="12">
        <v>9962</v>
      </c>
      <c r="Q7" s="12">
        <v>24485</v>
      </c>
      <c r="R7" s="32">
        <f t="shared" si="2"/>
        <v>130392</v>
      </c>
      <c r="S7" s="12">
        <v>35047</v>
      </c>
      <c r="T7" s="12">
        <v>37238</v>
      </c>
      <c r="U7" s="12"/>
      <c r="V7" s="12"/>
      <c r="W7" s="12">
        <v>26295</v>
      </c>
      <c r="X7" s="12">
        <v>14258</v>
      </c>
      <c r="Y7" s="12"/>
      <c r="Z7" s="12">
        <v>0</v>
      </c>
      <c r="AA7" s="12">
        <v>8299</v>
      </c>
      <c r="AB7" s="13">
        <f t="shared" si="3"/>
        <v>121137</v>
      </c>
      <c r="AC7" s="14">
        <f t="shared" si="0"/>
        <v>9255</v>
      </c>
      <c r="AD7" s="12">
        <v>3300000</v>
      </c>
      <c r="AE7" s="12"/>
      <c r="AF7" s="12">
        <v>271777</v>
      </c>
      <c r="AG7" s="12">
        <v>0</v>
      </c>
      <c r="AH7" s="32">
        <f t="shared" si="4"/>
        <v>3571777</v>
      </c>
      <c r="AI7" s="12"/>
      <c r="AJ7" s="32">
        <f t="shared" si="5"/>
        <v>3571777</v>
      </c>
    </row>
    <row r="8" spans="1:36" ht="17.850000000000001" customHeight="1">
      <c r="A8" s="5">
        <f t="shared" si="1"/>
        <v>5</v>
      </c>
      <c r="B8" s="5" t="s">
        <v>47</v>
      </c>
      <c r="C8" s="5">
        <v>9301</v>
      </c>
      <c r="D8" s="6" t="s">
        <v>245</v>
      </c>
      <c r="E8" s="6"/>
      <c r="F8" s="12" t="s">
        <v>64</v>
      </c>
      <c r="G8" s="12">
        <v>99903</v>
      </c>
      <c r="H8" s="12">
        <v>9310</v>
      </c>
      <c r="I8" s="12"/>
      <c r="J8" s="12">
        <v>0</v>
      </c>
      <c r="K8" s="12">
        <v>0</v>
      </c>
      <c r="L8" s="12">
        <v>0</v>
      </c>
      <c r="M8" s="12"/>
      <c r="N8" s="12"/>
      <c r="O8" s="12">
        <v>6302</v>
      </c>
      <c r="P8" s="12">
        <v>2096</v>
      </c>
      <c r="Q8" s="12"/>
      <c r="R8" s="32">
        <f t="shared" si="2"/>
        <v>117611</v>
      </c>
      <c r="S8" s="12">
        <v>21247</v>
      </c>
      <c r="T8" s="12"/>
      <c r="U8" s="12">
        <v>5085</v>
      </c>
      <c r="V8" s="12"/>
      <c r="W8" s="12">
        <v>33896</v>
      </c>
      <c r="X8" s="12">
        <v>18738</v>
      </c>
      <c r="Y8" s="12"/>
      <c r="Z8" s="12">
        <v>0</v>
      </c>
      <c r="AA8" s="12">
        <v>22191</v>
      </c>
      <c r="AB8" s="13">
        <f t="shared" si="3"/>
        <v>101157</v>
      </c>
      <c r="AC8" s="14">
        <f t="shared" si="0"/>
        <v>16454</v>
      </c>
      <c r="AD8" s="12">
        <v>2853700</v>
      </c>
      <c r="AE8" s="12">
        <v>150427</v>
      </c>
      <c r="AF8" s="12">
        <v>205556</v>
      </c>
      <c r="AG8" s="12">
        <v>61474</v>
      </c>
      <c r="AH8" s="32">
        <f t="shared" si="4"/>
        <v>3271157</v>
      </c>
      <c r="AI8" s="12"/>
      <c r="AJ8" s="32">
        <f t="shared" si="5"/>
        <v>3271157</v>
      </c>
    </row>
    <row r="9" spans="1:36" ht="17.850000000000001" customHeight="1">
      <c r="A9" s="5">
        <f t="shared" si="1"/>
        <v>6</v>
      </c>
      <c r="B9" s="5" t="s">
        <v>47</v>
      </c>
      <c r="C9" s="5">
        <v>9334</v>
      </c>
      <c r="D9" s="6" t="s">
        <v>246</v>
      </c>
      <c r="E9" s="6"/>
      <c r="F9" s="12" t="s">
        <v>59</v>
      </c>
      <c r="G9" s="12">
        <v>56135</v>
      </c>
      <c r="H9" s="12">
        <v>0</v>
      </c>
      <c r="I9" s="12"/>
      <c r="J9" s="12">
        <v>0</v>
      </c>
      <c r="K9" s="12">
        <v>2000</v>
      </c>
      <c r="L9" s="12">
        <v>0</v>
      </c>
      <c r="M9" s="12"/>
      <c r="N9" s="12"/>
      <c r="O9" s="12">
        <v>0</v>
      </c>
      <c r="P9" s="12">
        <v>0</v>
      </c>
      <c r="Q9" s="12">
        <v>0</v>
      </c>
      <c r="R9" s="32">
        <f t="shared" si="2"/>
        <v>58135</v>
      </c>
      <c r="S9" s="12">
        <v>46874</v>
      </c>
      <c r="T9" s="12">
        <v>3923</v>
      </c>
      <c r="U9" s="12">
        <v>441</v>
      </c>
      <c r="V9" s="12"/>
      <c r="W9" s="12"/>
      <c r="X9" s="12">
        <v>7473</v>
      </c>
      <c r="Y9" s="12"/>
      <c r="Z9" s="12">
        <v>0</v>
      </c>
      <c r="AA9" s="12"/>
      <c r="AB9" s="13">
        <f t="shared" si="3"/>
        <v>58711</v>
      </c>
      <c r="AC9" s="14">
        <f t="shared" si="0"/>
        <v>-576</v>
      </c>
      <c r="AD9" s="12">
        <v>1646000</v>
      </c>
      <c r="AE9" s="12">
        <v>0</v>
      </c>
      <c r="AF9" s="12">
        <v>0</v>
      </c>
      <c r="AG9" s="12">
        <v>0</v>
      </c>
      <c r="AH9" s="32">
        <f t="shared" si="4"/>
        <v>1646000</v>
      </c>
      <c r="AI9" s="12">
        <v>0</v>
      </c>
      <c r="AJ9" s="32">
        <f t="shared" si="5"/>
        <v>1646000</v>
      </c>
    </row>
    <row r="10" spans="1:36" ht="17.850000000000001" customHeight="1">
      <c r="A10" s="5">
        <f t="shared" si="1"/>
        <v>7</v>
      </c>
      <c r="B10" s="5" t="s">
        <v>47</v>
      </c>
      <c r="C10" s="5">
        <v>9556</v>
      </c>
      <c r="D10" s="6" t="s">
        <v>247</v>
      </c>
      <c r="E10" s="6"/>
      <c r="F10" s="12" t="s">
        <v>64</v>
      </c>
      <c r="G10" s="3">
        <v>139800</v>
      </c>
      <c r="H10" s="12">
        <v>0</v>
      </c>
      <c r="I10" s="12">
        <v>8090</v>
      </c>
      <c r="J10" s="12"/>
      <c r="K10" s="12">
        <v>7030</v>
      </c>
      <c r="L10" s="12">
        <v>77354</v>
      </c>
      <c r="M10" s="12"/>
      <c r="N10" s="12">
        <v>24383</v>
      </c>
      <c r="O10" s="12">
        <v>22032</v>
      </c>
      <c r="P10" s="12"/>
      <c r="Q10" s="12"/>
      <c r="R10" s="32">
        <f t="shared" si="2"/>
        <v>278689</v>
      </c>
      <c r="S10" s="12">
        <v>71834</v>
      </c>
      <c r="T10" s="12"/>
      <c r="U10" s="12"/>
      <c r="V10" s="12">
        <v>8051</v>
      </c>
      <c r="W10" s="12">
        <v>54689</v>
      </c>
      <c r="X10" s="12">
        <v>44533</v>
      </c>
      <c r="Y10" s="12">
        <v>64282</v>
      </c>
      <c r="Z10" s="12">
        <v>5000</v>
      </c>
      <c r="AA10" s="12">
        <v>20557</v>
      </c>
      <c r="AB10" s="13">
        <f t="shared" si="3"/>
        <v>268946</v>
      </c>
      <c r="AC10" s="14">
        <f t="shared" si="0"/>
        <v>9743</v>
      </c>
      <c r="AD10" s="12">
        <v>11465504</v>
      </c>
      <c r="AE10" s="12">
        <v>29989</v>
      </c>
      <c r="AF10" s="12">
        <v>880741</v>
      </c>
      <c r="AG10" s="12">
        <v>94000</v>
      </c>
      <c r="AH10" s="32">
        <f t="shared" si="4"/>
        <v>12470234</v>
      </c>
      <c r="AI10" s="12">
        <v>11602</v>
      </c>
      <c r="AJ10" s="32">
        <f t="shared" si="5"/>
        <v>12458632</v>
      </c>
    </row>
    <row r="11" spans="1:36" ht="17.850000000000001" customHeight="1">
      <c r="A11" s="5">
        <f t="shared" si="1"/>
        <v>8</v>
      </c>
      <c r="B11" s="5" t="s">
        <v>47</v>
      </c>
      <c r="C11" s="5">
        <v>9969</v>
      </c>
      <c r="D11" s="6" t="s">
        <v>248</v>
      </c>
      <c r="E11" s="6"/>
      <c r="F11" s="12" t="s">
        <v>59</v>
      </c>
      <c r="G11" s="3">
        <v>112319</v>
      </c>
      <c r="H11" s="12">
        <v>8002</v>
      </c>
      <c r="I11" s="12">
        <v>0</v>
      </c>
      <c r="J11" s="12">
        <v>0</v>
      </c>
      <c r="K11" s="12">
        <v>0</v>
      </c>
      <c r="L11" s="12">
        <v>0</v>
      </c>
      <c r="M11" s="12"/>
      <c r="N11" s="12">
        <v>0</v>
      </c>
      <c r="O11" s="12">
        <v>0</v>
      </c>
      <c r="P11" s="12">
        <v>0</v>
      </c>
      <c r="Q11" s="12"/>
      <c r="R11" s="32">
        <f t="shared" si="2"/>
        <v>120321</v>
      </c>
      <c r="S11" s="12">
        <v>63096</v>
      </c>
      <c r="T11" s="12">
        <v>0</v>
      </c>
      <c r="U11" s="12">
        <v>7841</v>
      </c>
      <c r="V11" s="12"/>
      <c r="W11" s="12">
        <v>5441</v>
      </c>
      <c r="X11" s="12">
        <v>4405</v>
      </c>
      <c r="Y11" s="12">
        <v>2922</v>
      </c>
      <c r="Z11" s="12">
        <v>0</v>
      </c>
      <c r="AA11" s="12">
        <v>0</v>
      </c>
      <c r="AB11" s="13">
        <f t="shared" si="3"/>
        <v>83705</v>
      </c>
      <c r="AC11" s="14">
        <f t="shared" si="0"/>
        <v>36616</v>
      </c>
      <c r="AD11" s="12"/>
      <c r="AE11" s="12">
        <v>3427965</v>
      </c>
      <c r="AF11" s="12">
        <v>47249</v>
      </c>
      <c r="AG11" s="12">
        <v>0</v>
      </c>
      <c r="AH11" s="32">
        <f t="shared" si="4"/>
        <v>3475214</v>
      </c>
      <c r="AI11" s="12">
        <v>0</v>
      </c>
      <c r="AJ11" s="32">
        <f t="shared" si="5"/>
        <v>3475214</v>
      </c>
    </row>
    <row r="12" spans="1:36" ht="17.850000000000001" customHeight="1">
      <c r="A12" s="5">
        <f t="shared" si="1"/>
        <v>9</v>
      </c>
      <c r="B12" s="5" t="s">
        <v>47</v>
      </c>
      <c r="C12" s="5">
        <v>19560</v>
      </c>
      <c r="D12" s="6" t="s">
        <v>249</v>
      </c>
      <c r="E12" s="6"/>
      <c r="F12" s="12" t="s">
        <v>64</v>
      </c>
      <c r="G12" s="12">
        <v>23616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32">
        <f>SUM(G12:Q12)</f>
        <v>23616</v>
      </c>
      <c r="S12" s="12"/>
      <c r="T12" s="12"/>
      <c r="U12" s="12"/>
      <c r="V12" s="12"/>
      <c r="W12" s="12">
        <v>2080</v>
      </c>
      <c r="X12" s="12">
        <v>80</v>
      </c>
      <c r="Y12" s="12"/>
      <c r="Z12" s="12"/>
      <c r="AA12" s="12">
        <v>20172</v>
      </c>
      <c r="AB12" s="13">
        <f>SUM(S12:AA12)</f>
        <v>22332</v>
      </c>
      <c r="AC12" s="14">
        <f t="shared" si="0"/>
        <v>1284</v>
      </c>
      <c r="AD12" s="12"/>
      <c r="AE12" s="12"/>
      <c r="AF12" s="12"/>
      <c r="AG12" s="12"/>
      <c r="AH12" s="32">
        <f>SUM(AD12:AG12)</f>
        <v>0</v>
      </c>
      <c r="AI12" s="12"/>
      <c r="AJ12" s="32">
        <f>+AH12-AI12</f>
        <v>0</v>
      </c>
    </row>
    <row r="13" spans="1:36" ht="17.850000000000001" customHeight="1">
      <c r="A13" s="5">
        <f t="shared" si="1"/>
        <v>10</v>
      </c>
      <c r="B13" s="5" t="s">
        <v>47</v>
      </c>
      <c r="C13" s="5">
        <v>9345</v>
      </c>
      <c r="D13" s="6" t="s">
        <v>250</v>
      </c>
      <c r="E13" s="6"/>
      <c r="F13" s="12" t="s">
        <v>64</v>
      </c>
      <c r="G13" s="3">
        <v>164046</v>
      </c>
      <c r="H13" s="12">
        <v>0</v>
      </c>
      <c r="I13" s="12">
        <v>10500</v>
      </c>
      <c r="J13" s="12">
        <v>0</v>
      </c>
      <c r="K13" s="12">
        <v>7615</v>
      </c>
      <c r="L13" s="12">
        <v>0</v>
      </c>
      <c r="M13" s="12"/>
      <c r="N13" s="12">
        <v>30662</v>
      </c>
      <c r="O13" s="12">
        <v>4736</v>
      </c>
      <c r="P13" s="12">
        <v>5420</v>
      </c>
      <c r="Q13" s="12">
        <v>138</v>
      </c>
      <c r="R13" s="32">
        <f t="shared" si="2"/>
        <v>223117</v>
      </c>
      <c r="S13" s="12">
        <v>78250</v>
      </c>
      <c r="T13" s="12">
        <v>0</v>
      </c>
      <c r="U13" s="12">
        <v>22681</v>
      </c>
      <c r="V13" s="12">
        <v>1500</v>
      </c>
      <c r="W13" s="12">
        <v>469671</v>
      </c>
      <c r="X13" s="12">
        <v>11326</v>
      </c>
      <c r="Y13" s="12">
        <v>0</v>
      </c>
      <c r="Z13" s="12">
        <v>0</v>
      </c>
      <c r="AA13" s="12">
        <v>43083</v>
      </c>
      <c r="AB13" s="13">
        <f t="shared" si="3"/>
        <v>626511</v>
      </c>
      <c r="AC13" s="14">
        <f t="shared" si="0"/>
        <v>-403394</v>
      </c>
      <c r="AD13" s="12">
        <v>1882702</v>
      </c>
      <c r="AE13" s="12">
        <v>56408</v>
      </c>
      <c r="AF13" s="12">
        <v>168352</v>
      </c>
      <c r="AG13" s="12">
        <v>1713</v>
      </c>
      <c r="AH13" s="32">
        <f t="shared" si="4"/>
        <v>2109175</v>
      </c>
      <c r="AI13" s="12">
        <v>2831</v>
      </c>
      <c r="AJ13" s="32">
        <f t="shared" si="5"/>
        <v>2106344</v>
      </c>
    </row>
    <row r="14" spans="1:36" ht="17.850000000000001" customHeight="1">
      <c r="A14" s="5">
        <f t="shared" si="1"/>
        <v>11</v>
      </c>
      <c r="B14" s="5" t="s">
        <v>47</v>
      </c>
      <c r="C14" s="5">
        <v>9322</v>
      </c>
      <c r="D14" s="6" t="s">
        <v>251</v>
      </c>
      <c r="E14" s="6"/>
      <c r="F14" s="12" t="s">
        <v>64</v>
      </c>
      <c r="G14" s="3">
        <v>62289</v>
      </c>
      <c r="H14" s="12">
        <v>0</v>
      </c>
      <c r="I14" s="12">
        <v>49870</v>
      </c>
      <c r="J14" s="12"/>
      <c r="K14" s="12"/>
      <c r="L14" s="12">
        <v>0</v>
      </c>
      <c r="M14" s="12"/>
      <c r="N14" s="12">
        <v>9020</v>
      </c>
      <c r="O14" s="12">
        <v>9944</v>
      </c>
      <c r="P14" s="12">
        <v>1970</v>
      </c>
      <c r="Q14" s="12"/>
      <c r="R14" s="32">
        <f t="shared" si="2"/>
        <v>133093</v>
      </c>
      <c r="S14" s="12">
        <v>33982</v>
      </c>
      <c r="T14" s="12">
        <v>38648</v>
      </c>
      <c r="U14" s="12">
        <v>5041</v>
      </c>
      <c r="V14" s="12"/>
      <c r="W14" s="12">
        <v>11957</v>
      </c>
      <c r="X14" s="12">
        <v>3289</v>
      </c>
      <c r="Y14" s="12">
        <v>36313</v>
      </c>
      <c r="Z14" s="12"/>
      <c r="AA14" s="12">
        <v>3484</v>
      </c>
      <c r="AB14" s="13">
        <f t="shared" si="3"/>
        <v>132714</v>
      </c>
      <c r="AC14" s="14">
        <f t="shared" si="0"/>
        <v>379</v>
      </c>
      <c r="AD14" s="12">
        <v>6500000</v>
      </c>
      <c r="AE14" s="12">
        <v>2000000</v>
      </c>
      <c r="AF14" s="12">
        <v>276312</v>
      </c>
      <c r="AG14" s="12">
        <v>0</v>
      </c>
      <c r="AH14" s="32">
        <f t="shared" si="4"/>
        <v>8776312</v>
      </c>
      <c r="AI14" s="12">
        <v>21204</v>
      </c>
      <c r="AJ14" s="32">
        <f t="shared" si="5"/>
        <v>8755108</v>
      </c>
    </row>
    <row r="15" spans="1:36" ht="17.850000000000001" customHeight="1">
      <c r="A15" s="5">
        <f t="shared" si="1"/>
        <v>12</v>
      </c>
      <c r="B15" s="5" t="s">
        <v>47</v>
      </c>
      <c r="C15" s="5">
        <v>9336</v>
      </c>
      <c r="D15" s="6" t="s">
        <v>252</v>
      </c>
      <c r="E15" s="6"/>
      <c r="F15" s="12" t="s">
        <v>59</v>
      </c>
      <c r="G15" s="12">
        <v>190159</v>
      </c>
      <c r="H15" s="12">
        <v>49138</v>
      </c>
      <c r="I15" s="12"/>
      <c r="J15" s="12">
        <v>0</v>
      </c>
      <c r="K15" s="12">
        <v>56394</v>
      </c>
      <c r="L15" s="12"/>
      <c r="M15" s="12"/>
      <c r="N15" s="12">
        <v>68173</v>
      </c>
      <c r="O15" s="12">
        <v>1387</v>
      </c>
      <c r="P15" s="12">
        <v>60</v>
      </c>
      <c r="Q15" s="12"/>
      <c r="R15" s="32">
        <f t="shared" si="2"/>
        <v>365311</v>
      </c>
      <c r="S15" s="12">
        <v>64911</v>
      </c>
      <c r="T15" s="12"/>
      <c r="U15" s="12"/>
      <c r="V15" s="12">
        <v>4835</v>
      </c>
      <c r="W15" s="12">
        <v>62485</v>
      </c>
      <c r="X15" s="12">
        <v>59889</v>
      </c>
      <c r="Y15" s="12">
        <v>52038</v>
      </c>
      <c r="Z15" s="12"/>
      <c r="AA15" s="12">
        <v>6374</v>
      </c>
      <c r="AB15" s="13">
        <f t="shared" si="3"/>
        <v>250532</v>
      </c>
      <c r="AC15" s="14">
        <f t="shared" si="0"/>
        <v>114779</v>
      </c>
      <c r="AD15" s="12">
        <v>7400000</v>
      </c>
      <c r="AE15" s="12">
        <v>46207</v>
      </c>
      <c r="AF15" s="12">
        <v>265790</v>
      </c>
      <c r="AG15" s="12">
        <v>23000</v>
      </c>
      <c r="AH15" s="32">
        <f t="shared" si="4"/>
        <v>7734997</v>
      </c>
      <c r="AI15" s="12">
        <v>212986</v>
      </c>
      <c r="AJ15" s="32">
        <f t="shared" si="5"/>
        <v>7522011</v>
      </c>
    </row>
    <row r="16" spans="1:36" ht="17.850000000000001" customHeight="1">
      <c r="A16" s="5">
        <f t="shared" si="1"/>
        <v>13</v>
      </c>
      <c r="B16" s="5" t="s">
        <v>47</v>
      </c>
      <c r="C16" s="5">
        <v>19619</v>
      </c>
      <c r="D16" s="6" t="s">
        <v>253</v>
      </c>
      <c r="E16" s="6"/>
      <c r="F16" s="12" t="s">
        <v>64</v>
      </c>
      <c r="G16" s="12">
        <v>45000</v>
      </c>
      <c r="H16" s="12"/>
      <c r="I16" s="12"/>
      <c r="J16" s="12"/>
      <c r="K16" s="12"/>
      <c r="L16" s="12"/>
      <c r="M16" s="12"/>
      <c r="N16" s="12"/>
      <c r="O16" s="12">
        <v>20000</v>
      </c>
      <c r="P16" s="12">
        <v>18000</v>
      </c>
      <c r="Q16" s="12"/>
      <c r="R16" s="32">
        <f t="shared" si="2"/>
        <v>83000</v>
      </c>
      <c r="S16" s="12"/>
      <c r="T16" s="12">
        <v>17000</v>
      </c>
      <c r="U16" s="12">
        <v>7000</v>
      </c>
      <c r="V16" s="12">
        <v>15000</v>
      </c>
      <c r="W16" s="12">
        <v>18200</v>
      </c>
      <c r="X16" s="12"/>
      <c r="Y16" s="12">
        <v>3000</v>
      </c>
      <c r="Z16" s="12"/>
      <c r="AA16" s="12"/>
      <c r="AB16" s="13">
        <f t="shared" si="3"/>
        <v>60200</v>
      </c>
      <c r="AC16" s="14">
        <f t="shared" si="0"/>
        <v>22800</v>
      </c>
      <c r="AD16" s="12"/>
      <c r="AE16" s="12"/>
      <c r="AF16" s="12"/>
      <c r="AG16" s="12"/>
      <c r="AH16" s="32"/>
      <c r="AI16" s="12"/>
      <c r="AJ16" s="32"/>
    </row>
    <row r="17" spans="1:36" ht="17.850000000000001" customHeight="1">
      <c r="A17" s="5">
        <f t="shared" si="1"/>
        <v>14</v>
      </c>
      <c r="B17" s="5" t="s">
        <v>47</v>
      </c>
      <c r="C17" s="5">
        <v>9329</v>
      </c>
      <c r="D17" s="6" t="s">
        <v>254</v>
      </c>
      <c r="E17" s="6"/>
      <c r="F17" s="12" t="s">
        <v>59</v>
      </c>
      <c r="G17" s="12">
        <v>151728</v>
      </c>
      <c r="H17" s="12"/>
      <c r="I17" s="12">
        <v>127866</v>
      </c>
      <c r="J17" s="12">
        <v>0</v>
      </c>
      <c r="K17" s="12">
        <v>52540</v>
      </c>
      <c r="L17" s="12">
        <v>16100</v>
      </c>
      <c r="M17" s="12"/>
      <c r="N17" s="12">
        <v>25864</v>
      </c>
      <c r="O17" s="12">
        <v>90</v>
      </c>
      <c r="P17" s="12">
        <v>1179</v>
      </c>
      <c r="Q17" s="12"/>
      <c r="R17" s="32">
        <f>SUM(G17:Q17)</f>
        <v>375367</v>
      </c>
      <c r="S17" s="12">
        <v>66869</v>
      </c>
      <c r="T17" s="12">
        <v>6255</v>
      </c>
      <c r="U17" s="12">
        <v>2192</v>
      </c>
      <c r="V17" s="12">
        <v>13549</v>
      </c>
      <c r="W17" s="12">
        <v>19448</v>
      </c>
      <c r="X17" s="12">
        <v>7095</v>
      </c>
      <c r="Y17" s="12">
        <v>49865</v>
      </c>
      <c r="Z17" s="12"/>
      <c r="AA17" s="12"/>
      <c r="AB17" s="13">
        <f t="shared" si="3"/>
        <v>165273</v>
      </c>
      <c r="AC17" s="14">
        <f t="shared" si="0"/>
        <v>210094</v>
      </c>
      <c r="AD17" s="12">
        <v>4550000</v>
      </c>
      <c r="AE17" s="12">
        <v>189812</v>
      </c>
      <c r="AF17" s="12">
        <v>113001</v>
      </c>
      <c r="AG17" s="12">
        <v>15000</v>
      </c>
      <c r="AH17" s="32">
        <f t="shared" si="4"/>
        <v>4867813</v>
      </c>
      <c r="AI17" s="12">
        <v>10015</v>
      </c>
      <c r="AJ17" s="32">
        <f t="shared" si="5"/>
        <v>4857798</v>
      </c>
    </row>
    <row r="18" spans="1:36" s="40" customFormat="1" ht="15.6">
      <c r="A18" s="36"/>
      <c r="B18" s="36"/>
      <c r="C18" s="37"/>
      <c r="D18" s="38" t="s">
        <v>94</v>
      </c>
      <c r="E18" s="38"/>
      <c r="F18" s="36"/>
      <c r="G18" s="39">
        <f>SUBTOTAL(109,G4:G17)</f>
        <v>1352774</v>
      </c>
      <c r="H18" s="39">
        <f t="shared" ref="H18:AJ18" si="6">SUBTOTAL(109,H4:H17)</f>
        <v>66450</v>
      </c>
      <c r="I18" s="39">
        <f t="shared" si="6"/>
        <v>215709</v>
      </c>
      <c r="J18" s="39">
        <f t="shared" si="6"/>
        <v>80652</v>
      </c>
      <c r="K18" s="39">
        <f t="shared" si="6"/>
        <v>152057</v>
      </c>
      <c r="L18" s="39">
        <f t="shared" si="6"/>
        <v>93454</v>
      </c>
      <c r="M18" s="39">
        <f t="shared" si="6"/>
        <v>0</v>
      </c>
      <c r="N18" s="39">
        <f t="shared" si="6"/>
        <v>174102</v>
      </c>
      <c r="O18" s="39">
        <f t="shared" si="6"/>
        <v>79194</v>
      </c>
      <c r="P18" s="39">
        <f t="shared" si="6"/>
        <v>42487</v>
      </c>
      <c r="Q18" s="39">
        <f t="shared" si="6"/>
        <v>36904</v>
      </c>
      <c r="R18" s="44">
        <f t="shared" si="6"/>
        <v>2293783</v>
      </c>
      <c r="S18" s="39">
        <f t="shared" si="6"/>
        <v>588449</v>
      </c>
      <c r="T18" s="39">
        <f t="shared" si="6"/>
        <v>110354</v>
      </c>
      <c r="U18" s="39">
        <f t="shared" si="6"/>
        <v>81661</v>
      </c>
      <c r="V18" s="39">
        <f t="shared" si="6"/>
        <v>42935</v>
      </c>
      <c r="W18" s="39">
        <f t="shared" si="6"/>
        <v>975531</v>
      </c>
      <c r="X18" s="39">
        <f t="shared" si="6"/>
        <v>239807</v>
      </c>
      <c r="Y18" s="39">
        <f t="shared" si="6"/>
        <v>228990</v>
      </c>
      <c r="Z18" s="39">
        <f t="shared" si="6"/>
        <v>5000</v>
      </c>
      <c r="AA18" s="39">
        <f t="shared" si="6"/>
        <v>207050</v>
      </c>
      <c r="AB18" s="50">
        <f t="shared" si="6"/>
        <v>2479777</v>
      </c>
      <c r="AC18" s="52">
        <f t="shared" si="6"/>
        <v>-185994</v>
      </c>
      <c r="AD18" s="39">
        <f t="shared" si="6"/>
        <v>43942906</v>
      </c>
      <c r="AE18" s="39">
        <f t="shared" si="6"/>
        <v>5935839</v>
      </c>
      <c r="AF18" s="39">
        <f t="shared" si="6"/>
        <v>2933920</v>
      </c>
      <c r="AG18" s="39">
        <f t="shared" si="6"/>
        <v>195187</v>
      </c>
      <c r="AH18" s="44">
        <f t="shared" si="6"/>
        <v>53007852</v>
      </c>
      <c r="AI18" s="39">
        <f t="shared" si="6"/>
        <v>258638</v>
      </c>
      <c r="AJ18" s="44">
        <f t="shared" si="6"/>
        <v>52749214</v>
      </c>
    </row>
    <row r="19" spans="1:36" s="40" customFormat="1" ht="15.6">
      <c r="A19" s="41"/>
      <c r="B19" s="41"/>
      <c r="C19" s="42"/>
      <c r="D19" s="38" t="s">
        <v>95</v>
      </c>
      <c r="E19" s="43"/>
      <c r="F19" s="41"/>
      <c r="G19" s="39">
        <v>1207732</v>
      </c>
      <c r="H19" s="39">
        <v>84367</v>
      </c>
      <c r="I19" s="39">
        <v>113696</v>
      </c>
      <c r="J19" s="45">
        <v>80652</v>
      </c>
      <c r="K19" s="39">
        <v>42583</v>
      </c>
      <c r="L19" s="39">
        <v>78354</v>
      </c>
      <c r="M19" s="39">
        <v>0</v>
      </c>
      <c r="N19" s="39">
        <v>139357</v>
      </c>
      <c r="O19" s="39">
        <v>80328</v>
      </c>
      <c r="P19" s="39">
        <v>61934</v>
      </c>
      <c r="Q19" s="39">
        <v>43589</v>
      </c>
      <c r="R19" s="44">
        <v>1932592</v>
      </c>
      <c r="S19" s="46">
        <v>579516</v>
      </c>
      <c r="T19" s="39">
        <v>100643</v>
      </c>
      <c r="U19" s="39">
        <v>83899</v>
      </c>
      <c r="V19" s="39">
        <v>37422</v>
      </c>
      <c r="W19" s="39">
        <v>916516</v>
      </c>
      <c r="X19" s="39">
        <v>233953</v>
      </c>
      <c r="Y19" s="39">
        <v>263045</v>
      </c>
      <c r="Z19" s="39">
        <v>5000</v>
      </c>
      <c r="AA19" s="39">
        <v>260694</v>
      </c>
      <c r="AB19" s="50">
        <v>2480688</v>
      </c>
      <c r="AC19" s="52">
        <v>-548096</v>
      </c>
      <c r="AD19" s="39">
        <v>41534085</v>
      </c>
      <c r="AE19" s="39">
        <v>2499166</v>
      </c>
      <c r="AF19" s="39">
        <v>5972068</v>
      </c>
      <c r="AG19" s="39">
        <v>160578.29999999999</v>
      </c>
      <c r="AH19" s="44">
        <v>50165897.299999997</v>
      </c>
      <c r="AI19" s="39">
        <v>192881</v>
      </c>
      <c r="AJ19" s="44">
        <v>49973016.299999997</v>
      </c>
    </row>
    <row r="20" spans="1:36" s="40" customFormat="1" ht="15.6">
      <c r="A20" s="41"/>
      <c r="B20" s="41"/>
      <c r="C20" s="42"/>
      <c r="D20" s="38" t="s">
        <v>52</v>
      </c>
      <c r="E20" s="43"/>
      <c r="F20" s="41"/>
      <c r="G20" s="47">
        <f>G18/G19</f>
        <v>1.1200945242818772</v>
      </c>
      <c r="H20" s="47">
        <f t="shared" ref="H20:AJ20" si="7">H18/H19</f>
        <v>0.78763023457038894</v>
      </c>
      <c r="I20" s="47">
        <f t="shared" si="7"/>
        <v>1.8972435265972418</v>
      </c>
      <c r="J20" s="47">
        <f t="shared" si="7"/>
        <v>1</v>
      </c>
      <c r="K20" s="47">
        <f t="shared" si="7"/>
        <v>3.5708381278914119</v>
      </c>
      <c r="L20" s="47">
        <f t="shared" si="7"/>
        <v>1.1927151134594278</v>
      </c>
      <c r="M20" s="47"/>
      <c r="N20" s="47">
        <f t="shared" si="7"/>
        <v>1.2493236794707119</v>
      </c>
      <c r="O20" s="47">
        <f t="shared" si="7"/>
        <v>0.98588288019121606</v>
      </c>
      <c r="P20" s="47">
        <f t="shared" si="7"/>
        <v>0.68600445635676688</v>
      </c>
      <c r="Q20" s="47">
        <f t="shared" si="7"/>
        <v>0.84663561907820784</v>
      </c>
      <c r="R20" s="48">
        <f t="shared" si="7"/>
        <v>1.186894595444874</v>
      </c>
      <c r="S20" s="47">
        <f t="shared" si="7"/>
        <v>1.015414587345302</v>
      </c>
      <c r="T20" s="47">
        <f t="shared" si="7"/>
        <v>1.0964895720517076</v>
      </c>
      <c r="U20" s="47">
        <f t="shared" si="7"/>
        <v>0.97332506942871788</v>
      </c>
      <c r="V20" s="47">
        <f t="shared" si="7"/>
        <v>1.1473197584308696</v>
      </c>
      <c r="W20" s="47">
        <f t="shared" si="7"/>
        <v>1.0643905834704468</v>
      </c>
      <c r="X20" s="47">
        <f t="shared" si="7"/>
        <v>1.0250221198274867</v>
      </c>
      <c r="Y20" s="47">
        <f t="shared" si="7"/>
        <v>0.87053545971221657</v>
      </c>
      <c r="Z20" s="47">
        <f t="shared" si="7"/>
        <v>1</v>
      </c>
      <c r="AA20" s="47">
        <f t="shared" si="7"/>
        <v>0.79422618088640318</v>
      </c>
      <c r="AB20" s="51">
        <f t="shared" si="7"/>
        <v>0.99963276316892735</v>
      </c>
      <c r="AC20" s="51">
        <f t="shared" si="7"/>
        <v>0.33934566207379729</v>
      </c>
      <c r="AD20" s="47">
        <f t="shared" si="7"/>
        <v>1.0579962457340759</v>
      </c>
      <c r="AE20" s="47">
        <f t="shared" si="7"/>
        <v>2.3751279426816785</v>
      </c>
      <c r="AF20" s="47">
        <f t="shared" si="7"/>
        <v>0.49127370954249017</v>
      </c>
      <c r="AG20" s="47">
        <f t="shared" si="7"/>
        <v>1.2155253854350183</v>
      </c>
      <c r="AH20" s="48">
        <f t="shared" si="7"/>
        <v>1.0566511286144185</v>
      </c>
      <c r="AI20" s="47">
        <f t="shared" si="7"/>
        <v>1.3409200491494755</v>
      </c>
      <c r="AJ20" s="48">
        <f t="shared" si="7"/>
        <v>1.055553935014325</v>
      </c>
    </row>
    <row r="22" spans="1:36">
      <c r="A22" s="21" t="s">
        <v>96</v>
      </c>
      <c r="B22" s="22"/>
    </row>
    <row r="23" spans="1:36">
      <c r="A23" s="23" t="s">
        <v>97</v>
      </c>
      <c r="B23" s="24">
        <f>COUNT(tblPacific[[#All],[Ref]])</f>
        <v>14</v>
      </c>
    </row>
    <row r="24" spans="1:36">
      <c r="A24" s="25" t="s">
        <v>98</v>
      </c>
      <c r="B24" s="26">
        <f>COUNTIF(tblPacific[[#All],[2021 Statistics Returned (Y/N)]],"Y")</f>
        <v>5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5D68-89DA-4998-8A39-2219FBB5CB89}">
  <sheetPr>
    <tabColor rgb="FFFF0000"/>
  </sheetPr>
  <dimension ref="A1:AJ73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5.5703125" defaultRowHeight="14.45"/>
  <cols>
    <col min="1" max="1" width="12.140625" customWidth="1"/>
    <col min="2" max="2" width="13.5703125" customWidth="1"/>
    <col min="3" max="3" width="12.140625" customWidth="1"/>
    <col min="4" max="4" width="54.140625" bestFit="1" customWidth="1"/>
    <col min="5" max="5" width="21.85546875" bestFit="1" customWidth="1"/>
  </cols>
  <sheetData>
    <row r="1" spans="1:36" s="28" customFormat="1" ht="23.45">
      <c r="A1" s="4" t="s">
        <v>255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/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5">
        <v>1</v>
      </c>
      <c r="B4" s="5" t="s">
        <v>48</v>
      </c>
      <c r="C4" s="5">
        <v>15928</v>
      </c>
      <c r="D4" s="6" t="s">
        <v>256</v>
      </c>
      <c r="E4" s="6"/>
      <c r="F4" s="5" t="s">
        <v>59</v>
      </c>
      <c r="G4" s="12">
        <v>52750</v>
      </c>
      <c r="H4" s="12"/>
      <c r="I4" s="12">
        <v>2406</v>
      </c>
      <c r="J4" s="12">
        <v>0</v>
      </c>
      <c r="K4" s="12">
        <v>28200</v>
      </c>
      <c r="L4" s="12">
        <v>500</v>
      </c>
      <c r="M4" s="12"/>
      <c r="N4" s="12">
        <v>23796</v>
      </c>
      <c r="O4" s="12">
        <v>9206</v>
      </c>
      <c r="P4" s="12">
        <v>2192</v>
      </c>
      <c r="Q4" s="12">
        <v>325</v>
      </c>
      <c r="R4" s="30">
        <f t="shared" ref="R4:R29" si="0">SUM(G4:Q4)</f>
        <v>119375</v>
      </c>
      <c r="S4" s="12">
        <v>102916</v>
      </c>
      <c r="T4" s="12"/>
      <c r="U4" s="12">
        <v>7653</v>
      </c>
      <c r="V4" s="12">
        <v>33843</v>
      </c>
      <c r="W4" s="12">
        <v>30206</v>
      </c>
      <c r="X4" s="12">
        <v>8802</v>
      </c>
      <c r="Y4" s="12">
        <v>1724</v>
      </c>
      <c r="Z4" s="12">
        <v>698</v>
      </c>
      <c r="AA4" s="12"/>
      <c r="AB4" s="13">
        <f t="shared" ref="AB4:AB12" si="1">SUM(S4:AA4)</f>
        <v>185842</v>
      </c>
      <c r="AC4" s="14">
        <f t="shared" ref="AC4:AC65" si="2">R4-AB4</f>
        <v>-66467</v>
      </c>
      <c r="AD4" s="12">
        <v>1445000</v>
      </c>
      <c r="AE4" s="12">
        <v>12779</v>
      </c>
      <c r="AF4" s="12">
        <v>625026</v>
      </c>
      <c r="AG4" s="12">
        <v>444</v>
      </c>
      <c r="AH4" s="30">
        <f t="shared" ref="AH4:AH43" si="3">SUM(AD4:AG4)</f>
        <v>2083249</v>
      </c>
      <c r="AI4" s="12">
        <v>65535</v>
      </c>
      <c r="AJ4" s="30">
        <f t="shared" ref="AJ4:AJ29" si="4">+AH4-AI4</f>
        <v>2017714</v>
      </c>
    </row>
    <row r="5" spans="1:36" ht="17.850000000000001" customHeight="1">
      <c r="A5" s="5">
        <f t="shared" ref="A5:A65" si="5">A4+1</f>
        <v>2</v>
      </c>
      <c r="B5" s="5" t="s">
        <v>48</v>
      </c>
      <c r="C5" s="33">
        <v>12601</v>
      </c>
      <c r="D5" s="6" t="s">
        <v>257</v>
      </c>
      <c r="E5" s="6"/>
      <c r="F5" s="5" t="s">
        <v>64</v>
      </c>
      <c r="G5" s="12">
        <v>114588</v>
      </c>
      <c r="H5" s="12">
        <v>92</v>
      </c>
      <c r="I5" s="12">
        <v>1870</v>
      </c>
      <c r="J5" s="12">
        <v>0</v>
      </c>
      <c r="K5" s="12">
        <v>21482</v>
      </c>
      <c r="L5" s="12"/>
      <c r="M5" s="12"/>
      <c r="N5" s="12">
        <v>5249</v>
      </c>
      <c r="O5" s="12">
        <v>15395</v>
      </c>
      <c r="P5" s="12">
        <v>8596</v>
      </c>
      <c r="Q5" s="12">
        <v>31249</v>
      </c>
      <c r="R5" s="30">
        <f t="shared" si="0"/>
        <v>198521</v>
      </c>
      <c r="S5" s="12">
        <v>72357</v>
      </c>
      <c r="T5" s="12"/>
      <c r="U5" s="12">
        <v>857</v>
      </c>
      <c r="V5" s="12">
        <v>52920</v>
      </c>
      <c r="W5" s="12">
        <v>20757</v>
      </c>
      <c r="X5" s="12">
        <v>1892</v>
      </c>
      <c r="Y5" s="12">
        <v>3294</v>
      </c>
      <c r="Z5" s="12">
        <v>1863</v>
      </c>
      <c r="AA5" s="12">
        <v>68053</v>
      </c>
      <c r="AB5" s="13">
        <f t="shared" si="1"/>
        <v>221993</v>
      </c>
      <c r="AC5" s="14">
        <f t="shared" si="2"/>
        <v>-23472</v>
      </c>
      <c r="AD5" s="12">
        <v>1232366</v>
      </c>
      <c r="AE5" s="12">
        <v>59369</v>
      </c>
      <c r="AF5" s="12">
        <v>740900</v>
      </c>
      <c r="AG5" s="12"/>
      <c r="AH5" s="30">
        <f t="shared" si="3"/>
        <v>2032635</v>
      </c>
      <c r="AI5" s="12">
        <v>13000</v>
      </c>
      <c r="AJ5" s="30">
        <f t="shared" si="4"/>
        <v>2019635</v>
      </c>
    </row>
    <row r="6" spans="1:36" ht="17.850000000000001" customHeight="1">
      <c r="A6" s="5">
        <f t="shared" si="5"/>
        <v>3</v>
      </c>
      <c r="B6" s="5" t="s">
        <v>48</v>
      </c>
      <c r="C6" s="5">
        <v>9804</v>
      </c>
      <c r="D6" s="6" t="s">
        <v>258</v>
      </c>
      <c r="E6" s="6"/>
      <c r="F6" s="5" t="s">
        <v>64</v>
      </c>
      <c r="G6" s="12">
        <v>42303</v>
      </c>
      <c r="H6" s="12">
        <v>0</v>
      </c>
      <c r="I6" s="12">
        <v>0</v>
      </c>
      <c r="J6" s="12">
        <v>1938</v>
      </c>
      <c r="K6" s="12"/>
      <c r="L6" s="12">
        <v>0</v>
      </c>
      <c r="M6" s="12"/>
      <c r="N6" s="12"/>
      <c r="O6" s="12">
        <v>1526</v>
      </c>
      <c r="P6" s="12"/>
      <c r="Q6" s="12">
        <v>0</v>
      </c>
      <c r="R6" s="30">
        <f t="shared" si="0"/>
        <v>45767</v>
      </c>
      <c r="S6" s="12">
        <v>17218</v>
      </c>
      <c r="T6" s="12"/>
      <c r="U6" s="12"/>
      <c r="V6" s="12"/>
      <c r="W6" s="12">
        <v>31119</v>
      </c>
      <c r="X6" s="12"/>
      <c r="Y6" s="12"/>
      <c r="Z6" s="12">
        <v>2800</v>
      </c>
      <c r="AA6" s="12"/>
      <c r="AB6" s="13">
        <f t="shared" si="1"/>
        <v>51137</v>
      </c>
      <c r="AC6" s="14">
        <f t="shared" si="2"/>
        <v>-5370</v>
      </c>
      <c r="AD6" s="12">
        <v>915605</v>
      </c>
      <c r="AE6" s="12">
        <v>2661</v>
      </c>
      <c r="AF6" s="12">
        <v>136244</v>
      </c>
      <c r="AG6" s="12">
        <v>326</v>
      </c>
      <c r="AH6" s="30">
        <f t="shared" si="3"/>
        <v>1054836</v>
      </c>
      <c r="AI6" s="12">
        <v>0</v>
      </c>
      <c r="AJ6" s="30">
        <f t="shared" si="4"/>
        <v>1054836</v>
      </c>
    </row>
    <row r="7" spans="1:36" ht="17.850000000000001" customHeight="1">
      <c r="A7" s="5">
        <f t="shared" si="5"/>
        <v>4</v>
      </c>
      <c r="B7" s="5" t="s">
        <v>48</v>
      </c>
      <c r="C7" s="5">
        <v>9801</v>
      </c>
      <c r="D7" s="6" t="s">
        <v>259</v>
      </c>
      <c r="E7" s="6"/>
      <c r="F7" s="5" t="s">
        <v>64</v>
      </c>
      <c r="G7" s="12">
        <v>14716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/>
      <c r="O7" s="12"/>
      <c r="P7" s="12"/>
      <c r="Q7" s="12">
        <v>689</v>
      </c>
      <c r="R7" s="30">
        <f t="shared" si="0"/>
        <v>15405</v>
      </c>
      <c r="S7" s="12">
        <v>6398</v>
      </c>
      <c r="T7" s="12">
        <v>0</v>
      </c>
      <c r="U7" s="12">
        <v>338</v>
      </c>
      <c r="V7" s="12"/>
      <c r="W7" s="12">
        <v>2435</v>
      </c>
      <c r="X7" s="12">
        <v>977</v>
      </c>
      <c r="Y7" s="12">
        <v>186</v>
      </c>
      <c r="Z7" s="12">
        <v>2976</v>
      </c>
      <c r="AA7" s="12">
        <v>3722</v>
      </c>
      <c r="AB7" s="13">
        <f t="shared" si="1"/>
        <v>17032</v>
      </c>
      <c r="AC7" s="14">
        <f t="shared" si="2"/>
        <v>-1627</v>
      </c>
      <c r="AD7" s="12">
        <v>361507</v>
      </c>
      <c r="AE7" s="12">
        <v>3092</v>
      </c>
      <c r="AF7" s="12">
        <v>14891</v>
      </c>
      <c r="AG7" s="12"/>
      <c r="AH7" s="30">
        <f t="shared" si="3"/>
        <v>379490</v>
      </c>
      <c r="AI7" s="12">
        <v>309</v>
      </c>
      <c r="AJ7" s="30">
        <f t="shared" si="4"/>
        <v>379181</v>
      </c>
    </row>
    <row r="8" spans="1:36" ht="17.850000000000001" customHeight="1">
      <c r="A8" s="5">
        <f t="shared" si="5"/>
        <v>5</v>
      </c>
      <c r="B8" s="5" t="s">
        <v>48</v>
      </c>
      <c r="C8" s="5">
        <v>14281</v>
      </c>
      <c r="D8" s="6" t="s">
        <v>260</v>
      </c>
      <c r="E8" s="6"/>
      <c r="F8" s="5" t="s">
        <v>64</v>
      </c>
      <c r="G8" s="12">
        <v>47924</v>
      </c>
      <c r="H8" s="12">
        <v>738</v>
      </c>
      <c r="I8" s="12">
        <v>4045</v>
      </c>
      <c r="J8" s="12">
        <v>0</v>
      </c>
      <c r="K8" s="12">
        <v>18259</v>
      </c>
      <c r="L8" s="12">
        <v>5000</v>
      </c>
      <c r="M8" s="12"/>
      <c r="N8" s="12">
        <v>14857</v>
      </c>
      <c r="O8" s="12">
        <v>69203</v>
      </c>
      <c r="P8" s="12"/>
      <c r="Q8" s="12">
        <v>82</v>
      </c>
      <c r="R8" s="30">
        <f t="shared" si="0"/>
        <v>160108</v>
      </c>
      <c r="S8" s="12">
        <v>81674</v>
      </c>
      <c r="T8" s="12"/>
      <c r="U8" s="12"/>
      <c r="V8" s="12"/>
      <c r="W8" s="12">
        <v>47969</v>
      </c>
      <c r="X8" s="12">
        <v>35491</v>
      </c>
      <c r="Y8" s="12">
        <v>13964</v>
      </c>
      <c r="Z8" s="12"/>
      <c r="AA8" s="12">
        <v>330</v>
      </c>
      <c r="AB8" s="13">
        <f t="shared" si="1"/>
        <v>179428</v>
      </c>
      <c r="AC8" s="14">
        <f t="shared" si="2"/>
        <v>-19320</v>
      </c>
      <c r="AD8" s="12">
        <v>2055000</v>
      </c>
      <c r="AE8" s="12">
        <v>0</v>
      </c>
      <c r="AF8" s="12">
        <v>1967943</v>
      </c>
      <c r="AG8" s="12">
        <v>388</v>
      </c>
      <c r="AH8" s="30">
        <f t="shared" si="3"/>
        <v>4023331</v>
      </c>
      <c r="AI8" s="12">
        <v>18075</v>
      </c>
      <c r="AJ8" s="30">
        <f t="shared" si="4"/>
        <v>4005256</v>
      </c>
    </row>
    <row r="9" spans="1:36" ht="17.850000000000001" customHeight="1">
      <c r="A9" s="5">
        <f t="shared" si="5"/>
        <v>6</v>
      </c>
      <c r="B9" s="5" t="s">
        <v>48</v>
      </c>
      <c r="C9" s="5">
        <v>9852</v>
      </c>
      <c r="D9" s="6" t="s">
        <v>261</v>
      </c>
      <c r="E9" s="6"/>
      <c r="F9" s="5" t="s">
        <v>64</v>
      </c>
      <c r="G9" s="12">
        <v>164835</v>
      </c>
      <c r="H9" s="12"/>
      <c r="I9" s="12">
        <v>15284</v>
      </c>
      <c r="J9" s="12"/>
      <c r="K9" s="12">
        <v>56589</v>
      </c>
      <c r="L9" s="12"/>
      <c r="M9" s="12"/>
      <c r="N9" s="12">
        <v>36876</v>
      </c>
      <c r="O9" s="12">
        <v>1206</v>
      </c>
      <c r="P9" s="12">
        <v>8369</v>
      </c>
      <c r="Q9" s="12">
        <v>1902</v>
      </c>
      <c r="R9" s="30">
        <f t="shared" si="0"/>
        <v>285061</v>
      </c>
      <c r="S9" s="12">
        <v>67956</v>
      </c>
      <c r="T9" s="12">
        <v>3260</v>
      </c>
      <c r="U9" s="12">
        <v>5482</v>
      </c>
      <c r="V9" s="12">
        <v>34702</v>
      </c>
      <c r="W9" s="12">
        <v>35899</v>
      </c>
      <c r="X9" s="12">
        <v>80241</v>
      </c>
      <c r="Y9" s="12">
        <v>22885</v>
      </c>
      <c r="Z9" s="12">
        <v>6796</v>
      </c>
      <c r="AA9" s="12"/>
      <c r="AB9" s="13">
        <f t="shared" si="1"/>
        <v>257221</v>
      </c>
      <c r="AC9" s="14">
        <f t="shared" si="2"/>
        <v>27840</v>
      </c>
      <c r="AD9" s="12">
        <v>2298657</v>
      </c>
      <c r="AE9" s="12">
        <v>117595</v>
      </c>
      <c r="AF9" s="12">
        <v>140761</v>
      </c>
      <c r="AG9" s="12">
        <v>1881</v>
      </c>
      <c r="AH9" s="30">
        <f t="shared" si="3"/>
        <v>2558894</v>
      </c>
      <c r="AI9" s="12"/>
      <c r="AJ9" s="30">
        <f t="shared" si="4"/>
        <v>2558894</v>
      </c>
    </row>
    <row r="10" spans="1:36" ht="17.850000000000001" customHeight="1">
      <c r="A10" s="5">
        <f t="shared" si="5"/>
        <v>7</v>
      </c>
      <c r="B10" s="5" t="s">
        <v>48</v>
      </c>
      <c r="C10" s="5">
        <v>9768</v>
      </c>
      <c r="D10" s="6" t="s">
        <v>262</v>
      </c>
      <c r="E10" s="6"/>
      <c r="F10" s="5" t="s">
        <v>64</v>
      </c>
      <c r="G10" s="12">
        <v>129684</v>
      </c>
      <c r="H10" s="12">
        <v>0</v>
      </c>
      <c r="I10" s="12">
        <v>10308</v>
      </c>
      <c r="J10" s="12">
        <v>0</v>
      </c>
      <c r="K10" s="12">
        <v>0</v>
      </c>
      <c r="L10" s="12">
        <v>0</v>
      </c>
      <c r="M10" s="12"/>
      <c r="N10" s="12">
        <v>7687</v>
      </c>
      <c r="O10" s="12">
        <v>13024</v>
      </c>
      <c r="P10" s="12">
        <v>0</v>
      </c>
      <c r="Q10" s="12">
        <v>0</v>
      </c>
      <c r="R10" s="30">
        <f t="shared" si="0"/>
        <v>160703</v>
      </c>
      <c r="S10" s="12">
        <v>54896</v>
      </c>
      <c r="T10" s="12">
        <v>26000</v>
      </c>
      <c r="U10" s="12">
        <v>14044</v>
      </c>
      <c r="V10" s="12">
        <v>3522</v>
      </c>
      <c r="W10" s="12">
        <v>46758</v>
      </c>
      <c r="X10" s="12">
        <v>14452</v>
      </c>
      <c r="Y10" s="12"/>
      <c r="Z10" s="12"/>
      <c r="AA10" s="12">
        <v>6384</v>
      </c>
      <c r="AB10" s="13">
        <f t="shared" si="1"/>
        <v>166056</v>
      </c>
      <c r="AC10" s="14">
        <f t="shared" si="2"/>
        <v>-5353</v>
      </c>
      <c r="AD10" s="12">
        <v>1500000</v>
      </c>
      <c r="AE10" s="12">
        <v>30000</v>
      </c>
      <c r="AF10" s="12">
        <v>422511</v>
      </c>
      <c r="AG10" s="12">
        <v>0</v>
      </c>
      <c r="AH10" s="30">
        <f t="shared" si="3"/>
        <v>1952511</v>
      </c>
      <c r="AI10" s="12">
        <v>0</v>
      </c>
      <c r="AJ10" s="30">
        <f t="shared" si="4"/>
        <v>1952511</v>
      </c>
    </row>
    <row r="11" spans="1:36" ht="17.850000000000001" customHeight="1">
      <c r="A11" s="5">
        <f t="shared" si="5"/>
        <v>8</v>
      </c>
      <c r="B11" s="5" t="s">
        <v>48</v>
      </c>
      <c r="C11" s="5">
        <v>9770</v>
      </c>
      <c r="D11" s="6" t="s">
        <v>263</v>
      </c>
      <c r="E11" s="6"/>
      <c r="F11" s="5" t="s">
        <v>59</v>
      </c>
      <c r="G11" s="12">
        <v>93839</v>
      </c>
      <c r="H11" s="12">
        <v>465</v>
      </c>
      <c r="I11" s="12">
        <v>1029</v>
      </c>
      <c r="J11" s="12">
        <v>113234</v>
      </c>
      <c r="K11" s="12"/>
      <c r="L11" s="12">
        <v>10000</v>
      </c>
      <c r="M11" s="12"/>
      <c r="N11" s="12">
        <v>106856</v>
      </c>
      <c r="O11" s="12">
        <v>97192</v>
      </c>
      <c r="P11" s="12"/>
      <c r="Q11" s="12">
        <v>13973</v>
      </c>
      <c r="R11" s="30">
        <f t="shared" si="0"/>
        <v>436588</v>
      </c>
      <c r="S11" s="12">
        <v>70944</v>
      </c>
      <c r="T11" s="12">
        <v>26000</v>
      </c>
      <c r="U11" s="12">
        <v>16515</v>
      </c>
      <c r="V11" s="12">
        <v>24681</v>
      </c>
      <c r="W11" s="12">
        <v>136457</v>
      </c>
      <c r="X11" s="12">
        <v>50555</v>
      </c>
      <c r="Y11" s="12">
        <v>20094</v>
      </c>
      <c r="Z11" s="12"/>
      <c r="AA11" s="12">
        <v>164503</v>
      </c>
      <c r="AB11" s="13">
        <f t="shared" si="1"/>
        <v>509749</v>
      </c>
      <c r="AC11" s="14">
        <f t="shared" si="2"/>
        <v>-73161</v>
      </c>
      <c r="AD11" s="12">
        <v>12550000</v>
      </c>
      <c r="AE11" s="12">
        <v>67535</v>
      </c>
      <c r="AF11" s="12">
        <v>1684717</v>
      </c>
      <c r="AG11" s="12">
        <v>29664</v>
      </c>
      <c r="AH11" s="30">
        <f t="shared" si="3"/>
        <v>14331916</v>
      </c>
      <c r="AI11" s="12">
        <v>28023</v>
      </c>
      <c r="AJ11" s="30">
        <f t="shared" si="4"/>
        <v>14303893</v>
      </c>
    </row>
    <row r="12" spans="1:36" ht="17.850000000000001" customHeight="1">
      <c r="A12" s="5">
        <f t="shared" si="5"/>
        <v>9</v>
      </c>
      <c r="B12" s="5" t="s">
        <v>48</v>
      </c>
      <c r="C12" s="5">
        <v>9771</v>
      </c>
      <c r="D12" s="6" t="s">
        <v>264</v>
      </c>
      <c r="E12" s="6"/>
      <c r="F12" s="5" t="s">
        <v>64</v>
      </c>
      <c r="G12" s="12">
        <v>190406</v>
      </c>
      <c r="H12" s="12"/>
      <c r="I12" s="12"/>
      <c r="J12" s="12"/>
      <c r="K12" s="12">
        <v>53769</v>
      </c>
      <c r="L12" s="12">
        <v>18295</v>
      </c>
      <c r="M12" s="12"/>
      <c r="N12" s="12">
        <v>48457</v>
      </c>
      <c r="O12" s="12">
        <v>16578</v>
      </c>
      <c r="P12" s="12">
        <v>7383</v>
      </c>
      <c r="Q12" s="12">
        <v>1370</v>
      </c>
      <c r="R12" s="30">
        <f t="shared" si="0"/>
        <v>336258</v>
      </c>
      <c r="S12" s="12">
        <v>94885</v>
      </c>
      <c r="T12" s="12"/>
      <c r="U12" s="12">
        <v>6445</v>
      </c>
      <c r="V12" s="12">
        <v>65627</v>
      </c>
      <c r="W12" s="12">
        <v>100909</v>
      </c>
      <c r="X12" s="12">
        <v>26469</v>
      </c>
      <c r="Y12" s="12">
        <v>14470</v>
      </c>
      <c r="Z12" s="12"/>
      <c r="AA12" s="12">
        <v>4554</v>
      </c>
      <c r="AB12" s="13">
        <f t="shared" si="1"/>
        <v>313359</v>
      </c>
      <c r="AC12" s="14">
        <f t="shared" si="2"/>
        <v>22899</v>
      </c>
      <c r="AD12" s="12">
        <v>9920000</v>
      </c>
      <c r="AE12" s="12">
        <v>35414</v>
      </c>
      <c r="AF12" s="12">
        <v>621027</v>
      </c>
      <c r="AG12" s="12">
        <v>14614</v>
      </c>
      <c r="AH12" s="30">
        <f t="shared" si="3"/>
        <v>10591055</v>
      </c>
      <c r="AI12" s="12">
        <v>8503</v>
      </c>
      <c r="AJ12" s="30">
        <f t="shared" si="4"/>
        <v>10582552</v>
      </c>
    </row>
    <row r="13" spans="1:36" ht="17.850000000000001" customHeight="1">
      <c r="A13" s="5">
        <f t="shared" si="5"/>
        <v>10</v>
      </c>
      <c r="B13" s="5" t="s">
        <v>48</v>
      </c>
      <c r="C13" s="5">
        <v>9990</v>
      </c>
      <c r="D13" s="6" t="s">
        <v>265</v>
      </c>
      <c r="E13" s="6"/>
      <c r="F13" s="5" t="s">
        <v>59</v>
      </c>
      <c r="G13" s="12">
        <v>27576</v>
      </c>
      <c r="H13" s="12"/>
      <c r="I13" s="12"/>
      <c r="J13" s="12">
        <v>0</v>
      </c>
      <c r="K13" s="12">
        <v>4854</v>
      </c>
      <c r="L13" s="12"/>
      <c r="M13" s="12"/>
      <c r="N13" s="12">
        <v>15640</v>
      </c>
      <c r="O13" s="12">
        <v>14329</v>
      </c>
      <c r="P13" s="12"/>
      <c r="Q13" s="12"/>
      <c r="R13" s="30">
        <f t="shared" si="0"/>
        <v>62399</v>
      </c>
      <c r="S13" s="12"/>
      <c r="T13" s="12"/>
      <c r="U13" s="12"/>
      <c r="V13" s="12"/>
      <c r="W13" s="12"/>
      <c r="X13" s="12"/>
      <c r="Y13" s="12"/>
      <c r="Z13" s="12"/>
      <c r="AA13" s="12"/>
      <c r="AB13" s="13">
        <v>67717</v>
      </c>
      <c r="AC13" s="14">
        <f t="shared" si="2"/>
        <v>-5318</v>
      </c>
      <c r="AD13" s="12">
        <v>940000</v>
      </c>
      <c r="AE13" s="12"/>
      <c r="AF13" s="12">
        <v>868000</v>
      </c>
      <c r="AG13" s="12"/>
      <c r="AH13" s="30">
        <f t="shared" si="3"/>
        <v>1808000</v>
      </c>
      <c r="AI13" s="12"/>
      <c r="AJ13" s="30">
        <f t="shared" si="4"/>
        <v>1808000</v>
      </c>
    </row>
    <row r="14" spans="1:36" ht="17.850000000000001" customHeight="1">
      <c r="A14" s="5">
        <f t="shared" si="5"/>
        <v>11</v>
      </c>
      <c r="B14" s="5" t="s">
        <v>48</v>
      </c>
      <c r="C14" s="5">
        <v>9774</v>
      </c>
      <c r="D14" s="6" t="s">
        <v>266</v>
      </c>
      <c r="E14" s="6"/>
      <c r="F14" s="5" t="s">
        <v>64</v>
      </c>
      <c r="G14" s="12">
        <v>371451</v>
      </c>
      <c r="H14" s="12">
        <v>3691</v>
      </c>
      <c r="I14" s="12">
        <v>43106</v>
      </c>
      <c r="J14" s="12">
        <v>0</v>
      </c>
      <c r="K14" s="12">
        <v>30740</v>
      </c>
      <c r="L14" s="12">
        <v>41055</v>
      </c>
      <c r="M14" s="12"/>
      <c r="N14" s="12">
        <v>43822</v>
      </c>
      <c r="O14" s="12">
        <v>11816</v>
      </c>
      <c r="P14" s="12">
        <v>41992</v>
      </c>
      <c r="Q14" s="12"/>
      <c r="R14" s="30">
        <f t="shared" si="0"/>
        <v>587673</v>
      </c>
      <c r="S14" s="12">
        <v>79943</v>
      </c>
      <c r="T14" s="12">
        <v>18900</v>
      </c>
      <c r="U14" s="12">
        <v>13261</v>
      </c>
      <c r="V14" s="12">
        <v>136829</v>
      </c>
      <c r="W14" s="12">
        <v>57036</v>
      </c>
      <c r="X14" s="12">
        <v>63469</v>
      </c>
      <c r="Y14" s="12">
        <v>127313</v>
      </c>
      <c r="Z14" s="12">
        <v>49264</v>
      </c>
      <c r="AA14" s="12">
        <v>17830</v>
      </c>
      <c r="AB14" s="13">
        <f t="shared" ref="AB14:AB29" si="6">SUM(S14:AA14)</f>
        <v>563845</v>
      </c>
      <c r="AC14" s="14">
        <f t="shared" si="2"/>
        <v>23828</v>
      </c>
      <c r="AD14" s="12">
        <v>3735700</v>
      </c>
      <c r="AE14" s="12">
        <v>23989</v>
      </c>
      <c r="AF14" s="12">
        <v>761714</v>
      </c>
      <c r="AG14" s="12">
        <v>10273</v>
      </c>
      <c r="AH14" s="30">
        <f t="shared" si="3"/>
        <v>4531676</v>
      </c>
      <c r="AI14" s="12">
        <v>47522</v>
      </c>
      <c r="AJ14" s="30">
        <f t="shared" si="4"/>
        <v>4484154</v>
      </c>
    </row>
    <row r="15" spans="1:36" ht="17.850000000000001" customHeight="1">
      <c r="A15" s="5">
        <f t="shared" si="5"/>
        <v>12</v>
      </c>
      <c r="B15" s="5" t="s">
        <v>48</v>
      </c>
      <c r="C15" s="5">
        <v>9811</v>
      </c>
      <c r="D15" s="6" t="s">
        <v>267</v>
      </c>
      <c r="E15" s="6"/>
      <c r="F15" s="5" t="s">
        <v>64</v>
      </c>
      <c r="G15" s="12">
        <v>80046</v>
      </c>
      <c r="H15" s="12"/>
      <c r="I15" s="12">
        <v>3540</v>
      </c>
      <c r="J15" s="12"/>
      <c r="K15" s="12">
        <v>0</v>
      </c>
      <c r="L15" s="12"/>
      <c r="M15" s="12"/>
      <c r="N15" s="12">
        <v>6154</v>
      </c>
      <c r="O15" s="12">
        <v>1285</v>
      </c>
      <c r="P15" s="12">
        <v>18784</v>
      </c>
      <c r="Q15" s="12">
        <v>2093</v>
      </c>
      <c r="R15" s="30">
        <f t="shared" si="0"/>
        <v>111902</v>
      </c>
      <c r="S15" s="12">
        <v>72910</v>
      </c>
      <c r="T15" s="12">
        <v>6100</v>
      </c>
      <c r="U15" s="12">
        <v>5713</v>
      </c>
      <c r="V15" s="12"/>
      <c r="W15" s="12">
        <v>41039</v>
      </c>
      <c r="X15" s="12">
        <v>795</v>
      </c>
      <c r="Y15" s="12">
        <v>3284</v>
      </c>
      <c r="Z15" s="12">
        <v>4430</v>
      </c>
      <c r="AA15" s="12">
        <v>3616</v>
      </c>
      <c r="AB15" s="13">
        <f t="shared" si="6"/>
        <v>137887</v>
      </c>
      <c r="AC15" s="14">
        <f t="shared" si="2"/>
        <v>-25985</v>
      </c>
      <c r="AD15" s="12">
        <v>910000</v>
      </c>
      <c r="AE15" s="12">
        <v>77</v>
      </c>
      <c r="AF15" s="12">
        <v>149938</v>
      </c>
      <c r="AG15" s="12">
        <v>477</v>
      </c>
      <c r="AH15" s="30">
        <f t="shared" si="3"/>
        <v>1060492</v>
      </c>
      <c r="AI15" s="12">
        <v>1172</v>
      </c>
      <c r="AJ15" s="30">
        <f t="shared" si="4"/>
        <v>1059320</v>
      </c>
    </row>
    <row r="16" spans="1:36" ht="17.850000000000001" customHeight="1">
      <c r="A16" s="5">
        <f t="shared" si="5"/>
        <v>13</v>
      </c>
      <c r="B16" s="5" t="s">
        <v>48</v>
      </c>
      <c r="C16" s="5">
        <v>9793</v>
      </c>
      <c r="D16" s="6" t="s">
        <v>268</v>
      </c>
      <c r="E16" s="6"/>
      <c r="F16" s="5" t="s">
        <v>59</v>
      </c>
      <c r="G16" s="12">
        <v>102021</v>
      </c>
      <c r="H16" s="12">
        <v>3090</v>
      </c>
      <c r="I16" s="12"/>
      <c r="J16" s="12"/>
      <c r="K16" s="12">
        <v>10500</v>
      </c>
      <c r="L16" s="12">
        <v>0</v>
      </c>
      <c r="M16" s="12"/>
      <c r="N16" s="12">
        <v>22391</v>
      </c>
      <c r="O16" s="12">
        <v>24</v>
      </c>
      <c r="P16" s="12">
        <v>0</v>
      </c>
      <c r="Q16" s="12">
        <v>109</v>
      </c>
      <c r="R16" s="30">
        <f t="shared" si="0"/>
        <v>138135</v>
      </c>
      <c r="S16" s="12">
        <v>61041</v>
      </c>
      <c r="T16" s="12">
        <v>19760</v>
      </c>
      <c r="U16" s="12">
        <v>567</v>
      </c>
      <c r="V16" s="12"/>
      <c r="W16" s="12">
        <v>16924</v>
      </c>
      <c r="X16" s="12">
        <v>19515</v>
      </c>
      <c r="Y16" s="12">
        <v>5889</v>
      </c>
      <c r="Z16" s="12"/>
      <c r="AA16" s="12"/>
      <c r="AB16" s="13">
        <f t="shared" si="6"/>
        <v>123696</v>
      </c>
      <c r="AC16" s="14">
        <f t="shared" si="2"/>
        <v>14439</v>
      </c>
      <c r="AD16" s="12">
        <v>1540000</v>
      </c>
      <c r="AE16" s="12">
        <v>6719</v>
      </c>
      <c r="AF16" s="12">
        <v>61645</v>
      </c>
      <c r="AG16" s="12">
        <v>2729</v>
      </c>
      <c r="AH16" s="30">
        <f t="shared" si="3"/>
        <v>1611093</v>
      </c>
      <c r="AI16" s="12"/>
      <c r="AJ16" s="30">
        <f t="shared" si="4"/>
        <v>1611093</v>
      </c>
    </row>
    <row r="17" spans="1:36" ht="17.850000000000001" customHeight="1">
      <c r="A17" s="5">
        <f t="shared" si="5"/>
        <v>14</v>
      </c>
      <c r="B17" s="5" t="s">
        <v>48</v>
      </c>
      <c r="C17" s="5">
        <v>9812</v>
      </c>
      <c r="D17" s="6" t="s">
        <v>269</v>
      </c>
      <c r="E17" s="6"/>
      <c r="F17" s="5" t="s">
        <v>59</v>
      </c>
      <c r="G17" s="12">
        <v>378154</v>
      </c>
      <c r="H17" s="12"/>
      <c r="I17" s="12">
        <v>4703</v>
      </c>
      <c r="J17" s="12"/>
      <c r="K17" s="12">
        <v>4035</v>
      </c>
      <c r="L17" s="12"/>
      <c r="M17" s="12"/>
      <c r="N17" s="12">
        <v>18176</v>
      </c>
      <c r="O17" s="12">
        <v>51</v>
      </c>
      <c r="P17" s="12">
        <v>8983</v>
      </c>
      <c r="Q17" s="12">
        <v>260</v>
      </c>
      <c r="R17" s="30">
        <f t="shared" si="0"/>
        <v>414362</v>
      </c>
      <c r="S17" s="12">
        <v>133591</v>
      </c>
      <c r="T17" s="12">
        <v>8730</v>
      </c>
      <c r="U17" s="12">
        <v>690</v>
      </c>
      <c r="V17" s="12">
        <v>113053</v>
      </c>
      <c r="W17" s="12">
        <v>52124</v>
      </c>
      <c r="X17" s="12">
        <v>50968</v>
      </c>
      <c r="Y17" s="12">
        <v>7940</v>
      </c>
      <c r="Z17" s="12">
        <v>21313</v>
      </c>
      <c r="AA17" s="12">
        <v>12983</v>
      </c>
      <c r="AB17" s="13">
        <f t="shared" si="6"/>
        <v>401392</v>
      </c>
      <c r="AC17" s="14">
        <f t="shared" si="2"/>
        <v>12970</v>
      </c>
      <c r="AD17" s="12">
        <v>3113000</v>
      </c>
      <c r="AE17" s="12">
        <v>35061</v>
      </c>
      <c r="AF17" s="12">
        <v>107288</v>
      </c>
      <c r="AG17" s="12">
        <v>2040</v>
      </c>
      <c r="AH17" s="30">
        <f t="shared" si="3"/>
        <v>3257389</v>
      </c>
      <c r="AI17" s="12">
        <v>45776</v>
      </c>
      <c r="AJ17" s="30">
        <f t="shared" si="4"/>
        <v>3211613</v>
      </c>
    </row>
    <row r="18" spans="1:36" ht="17.850000000000001" customHeight="1">
      <c r="A18" s="5">
        <f t="shared" si="5"/>
        <v>15</v>
      </c>
      <c r="B18" s="5" t="s">
        <v>48</v>
      </c>
      <c r="C18" s="5">
        <v>9813</v>
      </c>
      <c r="D18" s="6" t="s">
        <v>270</v>
      </c>
      <c r="E18" s="6"/>
      <c r="F18" s="5" t="s">
        <v>59</v>
      </c>
      <c r="G18" s="12">
        <v>111283</v>
      </c>
      <c r="H18" s="12">
        <v>0</v>
      </c>
      <c r="I18" s="12"/>
      <c r="J18" s="12"/>
      <c r="K18" s="12">
        <v>5000</v>
      </c>
      <c r="L18" s="12">
        <v>2100</v>
      </c>
      <c r="M18" s="12"/>
      <c r="N18" s="12">
        <v>18231</v>
      </c>
      <c r="O18" s="12">
        <v>3589</v>
      </c>
      <c r="P18" s="12">
        <v>9800</v>
      </c>
      <c r="Q18" s="12">
        <v>0</v>
      </c>
      <c r="R18" s="30">
        <f t="shared" si="0"/>
        <v>150003</v>
      </c>
      <c r="S18" s="12">
        <v>33614</v>
      </c>
      <c r="T18" s="12">
        <v>3421</v>
      </c>
      <c r="U18" s="12">
        <v>200</v>
      </c>
      <c r="V18" s="12">
        <v>24720</v>
      </c>
      <c r="W18" s="12">
        <v>50094</v>
      </c>
      <c r="X18" s="12">
        <v>19592</v>
      </c>
      <c r="Y18" s="12"/>
      <c r="Z18" s="12"/>
      <c r="AA18" s="12"/>
      <c r="AB18" s="13">
        <f t="shared" si="6"/>
        <v>131641</v>
      </c>
      <c r="AC18" s="14">
        <f t="shared" si="2"/>
        <v>18362</v>
      </c>
      <c r="AD18" s="12">
        <v>899655</v>
      </c>
      <c r="AE18" s="12">
        <v>978682</v>
      </c>
      <c r="AF18" s="12">
        <v>279199</v>
      </c>
      <c r="AG18" s="12">
        <v>7581</v>
      </c>
      <c r="AH18" s="30">
        <f t="shared" si="3"/>
        <v>2165117</v>
      </c>
      <c r="AI18" s="12">
        <v>20870</v>
      </c>
      <c r="AJ18" s="30">
        <f t="shared" si="4"/>
        <v>2144247</v>
      </c>
    </row>
    <row r="19" spans="1:36" ht="17.850000000000001" customHeight="1">
      <c r="A19" s="5">
        <f t="shared" si="5"/>
        <v>16</v>
      </c>
      <c r="B19" s="5" t="s">
        <v>48</v>
      </c>
      <c r="C19" s="5">
        <v>9814</v>
      </c>
      <c r="D19" s="6" t="s">
        <v>271</v>
      </c>
      <c r="E19" s="6"/>
      <c r="F19" s="5" t="s">
        <v>64</v>
      </c>
      <c r="G19" s="12">
        <v>2725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/>
      <c r="N19" s="12">
        <v>4420</v>
      </c>
      <c r="O19" s="12">
        <v>5763</v>
      </c>
      <c r="P19" s="12">
        <v>0</v>
      </c>
      <c r="Q19" s="12">
        <v>0</v>
      </c>
      <c r="R19" s="30">
        <f t="shared" si="0"/>
        <v>12908</v>
      </c>
      <c r="S19" s="12">
        <v>1800</v>
      </c>
      <c r="T19" s="12">
        <v>0</v>
      </c>
      <c r="U19" s="12">
        <v>0</v>
      </c>
      <c r="V19" s="12">
        <v>502</v>
      </c>
      <c r="W19" s="12">
        <v>9411</v>
      </c>
      <c r="X19" s="12">
        <v>1686</v>
      </c>
      <c r="Y19" s="12">
        <v>1062</v>
      </c>
      <c r="Z19" s="12">
        <v>0</v>
      </c>
      <c r="AA19" s="12">
        <v>1874</v>
      </c>
      <c r="AB19" s="13">
        <f t="shared" si="6"/>
        <v>16335</v>
      </c>
      <c r="AC19" s="14">
        <f t="shared" si="2"/>
        <v>-3427</v>
      </c>
      <c r="AD19" s="12">
        <v>87000</v>
      </c>
      <c r="AE19" s="12">
        <v>0</v>
      </c>
      <c r="AF19" s="12">
        <v>132524</v>
      </c>
      <c r="AG19" s="12">
        <v>0</v>
      </c>
      <c r="AH19" s="30">
        <f t="shared" si="3"/>
        <v>219524</v>
      </c>
      <c r="AI19" s="12">
        <v>0</v>
      </c>
      <c r="AJ19" s="30">
        <f t="shared" si="4"/>
        <v>219524</v>
      </c>
    </row>
    <row r="20" spans="1:36" ht="17.850000000000001" customHeight="1">
      <c r="A20" s="5">
        <f t="shared" si="5"/>
        <v>17</v>
      </c>
      <c r="B20" s="5" t="s">
        <v>48</v>
      </c>
      <c r="C20" s="5">
        <v>15064</v>
      </c>
      <c r="D20" s="6" t="s">
        <v>272</v>
      </c>
      <c r="E20" s="6"/>
      <c r="F20" s="5" t="s">
        <v>64</v>
      </c>
      <c r="G20" s="12">
        <v>225587</v>
      </c>
      <c r="H20" s="12"/>
      <c r="I20" s="12">
        <v>3135</v>
      </c>
      <c r="J20" s="12">
        <v>0</v>
      </c>
      <c r="K20" s="12">
        <v>10096</v>
      </c>
      <c r="L20" s="12">
        <v>6000</v>
      </c>
      <c r="M20" s="12"/>
      <c r="N20" s="12"/>
      <c r="O20" s="12">
        <v>39911</v>
      </c>
      <c r="P20" s="12">
        <v>18822</v>
      </c>
      <c r="Q20" s="12">
        <v>92</v>
      </c>
      <c r="R20" s="30">
        <f t="shared" si="0"/>
        <v>303643</v>
      </c>
      <c r="S20" s="12">
        <v>91629</v>
      </c>
      <c r="T20" s="12">
        <v>32599</v>
      </c>
      <c r="U20" s="12">
        <v>13628</v>
      </c>
      <c r="V20" s="12">
        <v>33055</v>
      </c>
      <c r="W20" s="12">
        <v>30095</v>
      </c>
      <c r="X20" s="12">
        <v>40794</v>
      </c>
      <c r="Y20" s="12">
        <v>6664</v>
      </c>
      <c r="Z20" s="12">
        <v>2899</v>
      </c>
      <c r="AA20" s="12">
        <v>34497</v>
      </c>
      <c r="AB20" s="13">
        <f t="shared" si="6"/>
        <v>285860</v>
      </c>
      <c r="AC20" s="14">
        <f t="shared" si="2"/>
        <v>17783</v>
      </c>
      <c r="AD20" s="12">
        <v>1632500</v>
      </c>
      <c r="AE20" s="12">
        <v>16460</v>
      </c>
      <c r="AF20" s="12">
        <v>1492616</v>
      </c>
      <c r="AG20" s="12"/>
      <c r="AH20" s="30">
        <f t="shared" si="3"/>
        <v>3141576</v>
      </c>
      <c r="AI20" s="12">
        <v>50100</v>
      </c>
      <c r="AJ20" s="30">
        <f t="shared" si="4"/>
        <v>3091476</v>
      </c>
    </row>
    <row r="21" spans="1:36" ht="17.850000000000001" customHeight="1">
      <c r="A21" s="5">
        <f t="shared" si="5"/>
        <v>18</v>
      </c>
      <c r="B21" s="5" t="s">
        <v>48</v>
      </c>
      <c r="C21" s="33">
        <v>9826</v>
      </c>
      <c r="D21" s="6" t="s">
        <v>273</v>
      </c>
      <c r="E21" s="6"/>
      <c r="F21" s="5" t="s">
        <v>64</v>
      </c>
      <c r="G21" s="12">
        <v>97168</v>
      </c>
      <c r="H21" s="12"/>
      <c r="I21" s="12"/>
      <c r="J21" s="12"/>
      <c r="K21" s="12">
        <v>36000</v>
      </c>
      <c r="L21" s="12">
        <v>3899</v>
      </c>
      <c r="M21" s="12"/>
      <c r="N21" s="12">
        <v>82491</v>
      </c>
      <c r="O21" s="12">
        <v>8479</v>
      </c>
      <c r="P21" s="12">
        <v>7084</v>
      </c>
      <c r="Q21" s="12"/>
      <c r="R21" s="30">
        <f t="shared" si="0"/>
        <v>235121</v>
      </c>
      <c r="S21" s="12">
        <v>64633</v>
      </c>
      <c r="T21" s="12">
        <v>12000</v>
      </c>
      <c r="U21" s="12">
        <v>17468</v>
      </c>
      <c r="V21" s="12">
        <v>15681</v>
      </c>
      <c r="W21" s="12">
        <v>67490</v>
      </c>
      <c r="X21" s="12">
        <v>44548</v>
      </c>
      <c r="Y21" s="12">
        <v>3241</v>
      </c>
      <c r="Z21" s="12"/>
      <c r="AA21" s="12">
        <v>14681</v>
      </c>
      <c r="AB21" s="13">
        <f t="shared" si="6"/>
        <v>239742</v>
      </c>
      <c r="AC21" s="14">
        <f t="shared" si="2"/>
        <v>-4621</v>
      </c>
      <c r="AD21" s="12">
        <v>3615126</v>
      </c>
      <c r="AE21" s="12">
        <v>147020</v>
      </c>
      <c r="AF21" s="12">
        <v>407853</v>
      </c>
      <c r="AG21" s="12">
        <v>14</v>
      </c>
      <c r="AH21" s="30">
        <f t="shared" si="3"/>
        <v>4170013</v>
      </c>
      <c r="AI21" s="12">
        <v>110842</v>
      </c>
      <c r="AJ21" s="30">
        <f t="shared" si="4"/>
        <v>4059171</v>
      </c>
    </row>
    <row r="22" spans="1:36" ht="17.850000000000001" customHeight="1">
      <c r="A22" s="5">
        <f t="shared" si="5"/>
        <v>19</v>
      </c>
      <c r="B22" s="5" t="s">
        <v>48</v>
      </c>
      <c r="C22" s="33">
        <v>9827</v>
      </c>
      <c r="D22" s="6" t="s">
        <v>274</v>
      </c>
      <c r="E22" s="6"/>
      <c r="F22" s="5" t="s">
        <v>59</v>
      </c>
      <c r="G22" s="12">
        <v>42177</v>
      </c>
      <c r="H22" s="12">
        <v>0</v>
      </c>
      <c r="I22" s="12"/>
      <c r="J22" s="12">
        <v>0</v>
      </c>
      <c r="K22" s="12"/>
      <c r="L22" s="12">
        <v>0</v>
      </c>
      <c r="M22" s="12"/>
      <c r="N22" s="12">
        <v>11805</v>
      </c>
      <c r="O22" s="12">
        <v>439</v>
      </c>
      <c r="P22" s="12">
        <v>1586</v>
      </c>
      <c r="Q22" s="12">
        <v>0</v>
      </c>
      <c r="R22" s="30">
        <f t="shared" si="0"/>
        <v>56007</v>
      </c>
      <c r="S22" s="12">
        <v>0</v>
      </c>
      <c r="T22" s="12">
        <v>0</v>
      </c>
      <c r="U22" s="12">
        <v>1400</v>
      </c>
      <c r="V22" s="12">
        <v>0</v>
      </c>
      <c r="W22" s="12">
        <v>45219</v>
      </c>
      <c r="X22" s="12">
        <v>7282</v>
      </c>
      <c r="Y22" s="12">
        <v>3756</v>
      </c>
      <c r="Z22" s="12">
        <v>0</v>
      </c>
      <c r="AA22" s="12">
        <v>2245</v>
      </c>
      <c r="AB22" s="13">
        <f t="shared" si="6"/>
        <v>59902</v>
      </c>
      <c r="AC22" s="14">
        <f t="shared" si="2"/>
        <v>-3895</v>
      </c>
      <c r="AD22" s="12">
        <v>1006000</v>
      </c>
      <c r="AE22" s="12">
        <v>8428</v>
      </c>
      <c r="AF22" s="12">
        <v>133840</v>
      </c>
      <c r="AG22" s="12"/>
      <c r="AH22" s="30">
        <f t="shared" si="3"/>
        <v>1148268</v>
      </c>
      <c r="AI22" s="12"/>
      <c r="AJ22" s="30">
        <f t="shared" si="4"/>
        <v>1148268</v>
      </c>
    </row>
    <row r="23" spans="1:36" ht="17.850000000000001" customHeight="1">
      <c r="A23" s="5">
        <f t="shared" si="5"/>
        <v>20</v>
      </c>
      <c r="B23" s="5" t="s">
        <v>48</v>
      </c>
      <c r="C23" s="33">
        <v>9840</v>
      </c>
      <c r="D23" s="6" t="s">
        <v>275</v>
      </c>
      <c r="E23" s="6"/>
      <c r="F23" s="5" t="s">
        <v>59</v>
      </c>
      <c r="G23" s="12">
        <v>38464</v>
      </c>
      <c r="H23" s="12"/>
      <c r="I23" s="12">
        <v>1300</v>
      </c>
      <c r="J23" s="12">
        <v>0</v>
      </c>
      <c r="K23" s="12"/>
      <c r="L23" s="12">
        <v>0</v>
      </c>
      <c r="M23" s="12">
        <v>355</v>
      </c>
      <c r="N23" s="12">
        <v>24393</v>
      </c>
      <c r="O23" s="12">
        <v>1855</v>
      </c>
      <c r="P23" s="12">
        <v>650</v>
      </c>
      <c r="Q23" s="12">
        <v>6726</v>
      </c>
      <c r="R23" s="30">
        <f t="shared" si="0"/>
        <v>73743</v>
      </c>
      <c r="S23" s="12">
        <v>35056</v>
      </c>
      <c r="T23" s="12">
        <v>0</v>
      </c>
      <c r="U23" s="12">
        <v>500</v>
      </c>
      <c r="V23" s="12">
        <v>3649</v>
      </c>
      <c r="W23" s="12">
        <v>51774</v>
      </c>
      <c r="X23" s="12">
        <v>11238</v>
      </c>
      <c r="Y23" s="12">
        <v>1538</v>
      </c>
      <c r="Z23" s="12">
        <v>1397</v>
      </c>
      <c r="AA23" s="12">
        <v>808</v>
      </c>
      <c r="AB23" s="13">
        <f t="shared" si="6"/>
        <v>105960</v>
      </c>
      <c r="AC23" s="14">
        <f t="shared" si="2"/>
        <v>-32217</v>
      </c>
      <c r="AD23" s="12">
        <v>840000</v>
      </c>
      <c r="AE23" s="12"/>
      <c r="AF23" s="12">
        <v>113171</v>
      </c>
      <c r="AG23" s="12">
        <v>0</v>
      </c>
      <c r="AH23" s="30">
        <f t="shared" si="3"/>
        <v>953171</v>
      </c>
      <c r="AI23" s="12">
        <v>0</v>
      </c>
      <c r="AJ23" s="30">
        <f t="shared" si="4"/>
        <v>953171</v>
      </c>
    </row>
    <row r="24" spans="1:36" ht="17.850000000000001" customHeight="1">
      <c r="A24" s="5">
        <f t="shared" si="5"/>
        <v>21</v>
      </c>
      <c r="B24" s="5" t="s">
        <v>48</v>
      </c>
      <c r="C24" s="33">
        <v>9828</v>
      </c>
      <c r="D24" s="6" t="s">
        <v>276</v>
      </c>
      <c r="E24" s="6"/>
      <c r="F24" s="5" t="s">
        <v>59</v>
      </c>
      <c r="G24" s="12">
        <v>82280</v>
      </c>
      <c r="H24" s="12"/>
      <c r="I24" s="12">
        <v>300</v>
      </c>
      <c r="J24" s="12"/>
      <c r="K24" s="12"/>
      <c r="L24" s="12"/>
      <c r="M24" s="12"/>
      <c r="N24" s="12">
        <v>13994</v>
      </c>
      <c r="O24" s="12">
        <v>9704</v>
      </c>
      <c r="P24" s="12">
        <v>8374</v>
      </c>
      <c r="Q24" s="12">
        <v>1909</v>
      </c>
      <c r="R24" s="30">
        <f t="shared" si="0"/>
        <v>116561</v>
      </c>
      <c r="S24" s="12">
        <v>67848</v>
      </c>
      <c r="T24" s="12"/>
      <c r="U24" s="12">
        <v>1559</v>
      </c>
      <c r="V24" s="12">
        <v>22295</v>
      </c>
      <c r="W24" s="12">
        <v>22927</v>
      </c>
      <c r="X24" s="12">
        <v>17035</v>
      </c>
      <c r="Y24" s="12">
        <v>543</v>
      </c>
      <c r="Z24" s="12">
        <v>1049</v>
      </c>
      <c r="AA24" s="12">
        <v>17142</v>
      </c>
      <c r="AB24" s="13">
        <f t="shared" si="6"/>
        <v>150398</v>
      </c>
      <c r="AC24" s="14">
        <f t="shared" si="2"/>
        <v>-33837</v>
      </c>
      <c r="AD24" s="12">
        <v>748861</v>
      </c>
      <c r="AE24" s="12">
        <v>62915</v>
      </c>
      <c r="AF24" s="12">
        <v>487330</v>
      </c>
      <c r="AG24" s="12">
        <v>1331</v>
      </c>
      <c r="AH24" s="30">
        <f t="shared" si="3"/>
        <v>1300437</v>
      </c>
      <c r="AI24" s="12">
        <v>4507</v>
      </c>
      <c r="AJ24" s="30">
        <f t="shared" si="4"/>
        <v>1295930</v>
      </c>
    </row>
    <row r="25" spans="1:36" ht="17.850000000000001" customHeight="1">
      <c r="A25" s="5">
        <f t="shared" si="5"/>
        <v>22</v>
      </c>
      <c r="B25" s="5" t="s">
        <v>48</v>
      </c>
      <c r="C25" s="33">
        <v>9829</v>
      </c>
      <c r="D25" s="6" t="s">
        <v>277</v>
      </c>
      <c r="E25" s="6"/>
      <c r="F25" s="5" t="s">
        <v>59</v>
      </c>
      <c r="G25" s="12">
        <v>97366</v>
      </c>
      <c r="H25" s="12"/>
      <c r="I25" s="12">
        <v>3170</v>
      </c>
      <c r="J25" s="12"/>
      <c r="K25" s="12"/>
      <c r="L25" s="12"/>
      <c r="M25" s="12"/>
      <c r="N25" s="12">
        <v>18461</v>
      </c>
      <c r="O25" s="12">
        <v>3931</v>
      </c>
      <c r="P25" s="12"/>
      <c r="Q25" s="12">
        <v>4483</v>
      </c>
      <c r="R25" s="30">
        <f t="shared" si="0"/>
        <v>127411</v>
      </c>
      <c r="S25" s="12">
        <v>46973</v>
      </c>
      <c r="T25" s="12">
        <v>20800</v>
      </c>
      <c r="U25" s="12">
        <v>1040</v>
      </c>
      <c r="V25" s="12">
        <v>10166</v>
      </c>
      <c r="W25" s="12">
        <v>23894</v>
      </c>
      <c r="X25" s="12">
        <v>15221</v>
      </c>
      <c r="Y25" s="12">
        <v>4355</v>
      </c>
      <c r="Z25" s="12"/>
      <c r="AA25" s="12">
        <v>1750</v>
      </c>
      <c r="AB25" s="13">
        <f t="shared" si="6"/>
        <v>124199</v>
      </c>
      <c r="AC25" s="14">
        <f t="shared" si="2"/>
        <v>3212</v>
      </c>
      <c r="AD25" s="12">
        <v>1015000</v>
      </c>
      <c r="AE25" s="12">
        <v>0</v>
      </c>
      <c r="AF25" s="12">
        <v>258278</v>
      </c>
      <c r="AG25" s="12">
        <v>1166</v>
      </c>
      <c r="AH25" s="30">
        <f t="shared" si="3"/>
        <v>1274444</v>
      </c>
      <c r="AI25" s="12">
        <v>19535</v>
      </c>
      <c r="AJ25" s="30">
        <f t="shared" si="4"/>
        <v>1254909</v>
      </c>
    </row>
    <row r="26" spans="1:36" ht="17.850000000000001" customHeight="1">
      <c r="A26" s="5">
        <f t="shared" si="5"/>
        <v>23</v>
      </c>
      <c r="B26" s="5" t="s">
        <v>48</v>
      </c>
      <c r="C26" s="33">
        <v>9830</v>
      </c>
      <c r="D26" s="6" t="s">
        <v>278</v>
      </c>
      <c r="E26" s="6"/>
      <c r="F26" s="5" t="s">
        <v>64</v>
      </c>
      <c r="G26" s="12">
        <v>25981</v>
      </c>
      <c r="H26" s="12">
        <v>0</v>
      </c>
      <c r="I26" s="12">
        <v>0</v>
      </c>
      <c r="J26" s="12">
        <v>0</v>
      </c>
      <c r="K26" s="12">
        <v>642</v>
      </c>
      <c r="L26" s="12"/>
      <c r="M26" s="12"/>
      <c r="N26" s="12">
        <v>6580</v>
      </c>
      <c r="O26" s="12">
        <v>5588</v>
      </c>
      <c r="P26" s="12">
        <v>1359</v>
      </c>
      <c r="Q26" s="12">
        <v>982</v>
      </c>
      <c r="R26" s="30">
        <f t="shared" si="0"/>
        <v>41132</v>
      </c>
      <c r="S26" s="12">
        <v>3651</v>
      </c>
      <c r="T26" s="12"/>
      <c r="U26" s="12"/>
      <c r="V26" s="12">
        <v>13567</v>
      </c>
      <c r="W26" s="12">
        <v>19058</v>
      </c>
      <c r="X26" s="12">
        <v>9511</v>
      </c>
      <c r="Y26" s="12">
        <v>740</v>
      </c>
      <c r="Z26" s="12">
        <v>1424</v>
      </c>
      <c r="AA26" s="12">
        <v>3442</v>
      </c>
      <c r="AB26" s="13">
        <f t="shared" si="6"/>
        <v>51393</v>
      </c>
      <c r="AC26" s="14">
        <f t="shared" si="2"/>
        <v>-10261</v>
      </c>
      <c r="AD26" s="12">
        <v>755000</v>
      </c>
      <c r="AE26" s="12">
        <v>80000</v>
      </c>
      <c r="AF26" s="12">
        <v>41379</v>
      </c>
      <c r="AG26" s="12">
        <v>300</v>
      </c>
      <c r="AH26" s="30">
        <f t="shared" si="3"/>
        <v>876679</v>
      </c>
      <c r="AI26" s="12">
        <v>2648</v>
      </c>
      <c r="AJ26" s="30">
        <f t="shared" si="4"/>
        <v>874031</v>
      </c>
    </row>
    <row r="27" spans="1:36" ht="17.850000000000001" customHeight="1">
      <c r="A27" s="5">
        <f t="shared" si="5"/>
        <v>24</v>
      </c>
      <c r="B27" s="5" t="s">
        <v>48</v>
      </c>
      <c r="C27" s="33">
        <v>9831</v>
      </c>
      <c r="D27" s="6" t="s">
        <v>279</v>
      </c>
      <c r="E27" s="6"/>
      <c r="F27" s="5" t="s">
        <v>59</v>
      </c>
      <c r="G27" s="12">
        <v>72172</v>
      </c>
      <c r="H27" s="12"/>
      <c r="I27" s="12">
        <v>1089</v>
      </c>
      <c r="J27" s="12">
        <v>0</v>
      </c>
      <c r="K27" s="12">
        <v>0</v>
      </c>
      <c r="L27" s="12"/>
      <c r="M27" s="12"/>
      <c r="N27" s="12">
        <v>7318</v>
      </c>
      <c r="O27" s="12">
        <v>8280</v>
      </c>
      <c r="P27" s="12">
        <v>49</v>
      </c>
      <c r="Q27" s="12"/>
      <c r="R27" s="30">
        <f t="shared" si="0"/>
        <v>88908</v>
      </c>
      <c r="S27" s="12">
        <v>39816</v>
      </c>
      <c r="T27" s="12"/>
      <c r="U27" s="12">
        <v>587</v>
      </c>
      <c r="V27" s="12">
        <v>26345</v>
      </c>
      <c r="W27" s="12">
        <v>5857</v>
      </c>
      <c r="X27" s="12">
        <v>18665</v>
      </c>
      <c r="Y27" s="12">
        <v>8616</v>
      </c>
      <c r="Z27" s="12"/>
      <c r="AA27" s="12">
        <v>114</v>
      </c>
      <c r="AB27" s="13">
        <f t="shared" si="6"/>
        <v>100000</v>
      </c>
      <c r="AC27" s="14">
        <f t="shared" si="2"/>
        <v>-11092</v>
      </c>
      <c r="AD27" s="12">
        <v>720000</v>
      </c>
      <c r="AE27" s="12">
        <v>61581</v>
      </c>
      <c r="AF27" s="12">
        <v>584126</v>
      </c>
      <c r="AG27" s="12">
        <v>184</v>
      </c>
      <c r="AH27" s="30">
        <f t="shared" si="3"/>
        <v>1365891</v>
      </c>
      <c r="AI27" s="12">
        <v>1483</v>
      </c>
      <c r="AJ27" s="30">
        <f t="shared" si="4"/>
        <v>1364408</v>
      </c>
    </row>
    <row r="28" spans="1:36" ht="17.850000000000001" customHeight="1">
      <c r="A28" s="5">
        <f t="shared" si="5"/>
        <v>25</v>
      </c>
      <c r="B28" s="5" t="s">
        <v>48</v>
      </c>
      <c r="C28" s="5">
        <v>9795</v>
      </c>
      <c r="D28" s="6" t="s">
        <v>280</v>
      </c>
      <c r="E28" s="6"/>
      <c r="F28" s="5" t="s">
        <v>59</v>
      </c>
      <c r="G28" s="12">
        <v>42010</v>
      </c>
      <c r="H28" s="12"/>
      <c r="I28" s="12"/>
      <c r="J28" s="12"/>
      <c r="K28" s="12"/>
      <c r="L28" s="12"/>
      <c r="M28" s="12"/>
      <c r="N28" s="12">
        <v>7169</v>
      </c>
      <c r="O28" s="12">
        <v>1635</v>
      </c>
      <c r="P28" s="12">
        <v>1956</v>
      </c>
      <c r="Q28" s="12"/>
      <c r="R28" s="30">
        <f t="shared" si="0"/>
        <v>52770</v>
      </c>
      <c r="S28" s="12"/>
      <c r="T28" s="12"/>
      <c r="U28" s="12">
        <v>400</v>
      </c>
      <c r="V28" s="12">
        <v>15095</v>
      </c>
      <c r="W28" s="12">
        <v>20421</v>
      </c>
      <c r="X28" s="12">
        <v>13843</v>
      </c>
      <c r="Y28" s="12"/>
      <c r="Z28" s="12"/>
      <c r="AA28" s="12">
        <v>912</v>
      </c>
      <c r="AB28" s="13">
        <f t="shared" si="6"/>
        <v>50671</v>
      </c>
      <c r="AC28" s="14">
        <f t="shared" si="2"/>
        <v>2099</v>
      </c>
      <c r="AD28" s="12">
        <v>670000</v>
      </c>
      <c r="AE28" s="12">
        <v>6068</v>
      </c>
      <c r="AF28" s="12">
        <v>142410</v>
      </c>
      <c r="AG28" s="12">
        <v>1369</v>
      </c>
      <c r="AH28" s="30">
        <f t="shared" si="3"/>
        <v>819847</v>
      </c>
      <c r="AI28" s="12">
        <v>39525</v>
      </c>
      <c r="AJ28" s="30">
        <f t="shared" si="4"/>
        <v>780322</v>
      </c>
    </row>
    <row r="29" spans="1:36" ht="17.850000000000001" customHeight="1">
      <c r="A29" s="5">
        <f t="shared" si="5"/>
        <v>26</v>
      </c>
      <c r="B29" s="5" t="s">
        <v>48</v>
      </c>
      <c r="C29" s="5">
        <v>9815</v>
      </c>
      <c r="D29" s="6" t="s">
        <v>281</v>
      </c>
      <c r="E29" s="6"/>
      <c r="F29" s="5" t="s">
        <v>59</v>
      </c>
      <c r="G29" s="12">
        <v>50077</v>
      </c>
      <c r="H29" s="12">
        <v>160</v>
      </c>
      <c r="I29" s="12"/>
      <c r="J29" s="12"/>
      <c r="K29" s="12"/>
      <c r="L29" s="12">
        <v>0</v>
      </c>
      <c r="M29" s="12">
        <v>11072</v>
      </c>
      <c r="N29" s="12">
        <v>13685</v>
      </c>
      <c r="O29" s="12">
        <v>4547</v>
      </c>
      <c r="P29" s="12">
        <v>20090</v>
      </c>
      <c r="Q29" s="12">
        <v>30</v>
      </c>
      <c r="R29" s="30">
        <f t="shared" si="0"/>
        <v>99661</v>
      </c>
      <c r="S29" s="12">
        <v>33109</v>
      </c>
      <c r="T29" s="12">
        <v>2250</v>
      </c>
      <c r="U29" s="12"/>
      <c r="V29" s="12">
        <v>595</v>
      </c>
      <c r="W29" s="12">
        <v>14187</v>
      </c>
      <c r="X29" s="12">
        <v>6977</v>
      </c>
      <c r="Y29" s="12">
        <v>1334</v>
      </c>
      <c r="Z29" s="12"/>
      <c r="AA29" s="12"/>
      <c r="AB29" s="13">
        <f t="shared" si="6"/>
        <v>58452</v>
      </c>
      <c r="AC29" s="14">
        <f t="shared" si="2"/>
        <v>41209</v>
      </c>
      <c r="AD29" s="12">
        <v>854000</v>
      </c>
      <c r="AE29" s="12">
        <v>8497</v>
      </c>
      <c r="AF29" s="12">
        <v>276767</v>
      </c>
      <c r="AG29" s="12">
        <v>1124</v>
      </c>
      <c r="AH29" s="30">
        <f t="shared" si="3"/>
        <v>1140388</v>
      </c>
      <c r="AI29" s="12">
        <v>4957</v>
      </c>
      <c r="AJ29" s="30">
        <f t="shared" si="4"/>
        <v>1135431</v>
      </c>
    </row>
    <row r="30" spans="1:36" ht="17.850000000000001" customHeight="1">
      <c r="A30" s="5">
        <f t="shared" si="5"/>
        <v>27</v>
      </c>
      <c r="B30" s="5" t="s">
        <v>48</v>
      </c>
      <c r="C30" s="5">
        <v>9755</v>
      </c>
      <c r="D30" s="6" t="s">
        <v>282</v>
      </c>
      <c r="E30" s="6"/>
      <c r="F30" s="5" t="s">
        <v>59</v>
      </c>
      <c r="G30" s="12">
        <v>12524</v>
      </c>
      <c r="H30" s="12"/>
      <c r="I30" s="12">
        <v>0</v>
      </c>
      <c r="J30" s="12"/>
      <c r="K30" s="12"/>
      <c r="L30" s="12">
        <v>0</v>
      </c>
      <c r="M30" s="12"/>
      <c r="N30" s="12">
        <v>17395</v>
      </c>
      <c r="O30" s="12">
        <v>444</v>
      </c>
      <c r="P30" s="12">
        <v>8557</v>
      </c>
      <c r="Q30" s="12">
        <v>826</v>
      </c>
      <c r="R30" s="30">
        <f t="shared" ref="R30:R64" si="7">SUM(G30:Q30)</f>
        <v>39746</v>
      </c>
      <c r="S30" s="12">
        <v>17693</v>
      </c>
      <c r="T30" s="12">
        <v>0</v>
      </c>
      <c r="U30" s="12">
        <v>631</v>
      </c>
      <c r="V30" s="12"/>
      <c r="W30" s="12">
        <v>8184</v>
      </c>
      <c r="X30" s="12">
        <v>4518</v>
      </c>
      <c r="Y30" s="12">
        <v>5093</v>
      </c>
      <c r="Z30" s="12">
        <v>0</v>
      </c>
      <c r="AA30" s="12">
        <v>1360</v>
      </c>
      <c r="AB30" s="13">
        <f t="shared" ref="AB30:AB64" si="8">SUM(S30:AA30)</f>
        <v>37479</v>
      </c>
      <c r="AC30" s="14">
        <f t="shared" si="2"/>
        <v>2267</v>
      </c>
      <c r="AD30" s="12">
        <v>1230000</v>
      </c>
      <c r="AE30" s="12">
        <v>0</v>
      </c>
      <c r="AF30" s="12">
        <v>86772</v>
      </c>
      <c r="AG30" s="12">
        <v>0</v>
      </c>
      <c r="AH30" s="30">
        <f t="shared" si="3"/>
        <v>1316772</v>
      </c>
      <c r="AI30" s="12">
        <v>0</v>
      </c>
      <c r="AJ30" s="30">
        <f t="shared" ref="AJ30:AJ64" si="9">+AH30-AI30</f>
        <v>1316772</v>
      </c>
    </row>
    <row r="31" spans="1:36" ht="17.850000000000001" customHeight="1">
      <c r="A31" s="5">
        <f t="shared" si="5"/>
        <v>28</v>
      </c>
      <c r="B31" s="5" t="s">
        <v>48</v>
      </c>
      <c r="C31" s="5">
        <v>9802</v>
      </c>
      <c r="D31" s="6" t="s">
        <v>283</v>
      </c>
      <c r="E31" s="6"/>
      <c r="F31" s="5" t="s">
        <v>59</v>
      </c>
      <c r="G31" s="12">
        <v>92667</v>
      </c>
      <c r="H31" s="12"/>
      <c r="I31" s="12">
        <v>2451</v>
      </c>
      <c r="J31" s="12"/>
      <c r="K31" s="12"/>
      <c r="L31" s="12">
        <v>0</v>
      </c>
      <c r="M31" s="12"/>
      <c r="N31" s="12"/>
      <c r="O31" s="12">
        <v>1194</v>
      </c>
      <c r="P31" s="12">
        <v>29083</v>
      </c>
      <c r="Q31" s="12"/>
      <c r="R31" s="30">
        <f t="shared" ref="R31:R43" si="10">SUM(G31:Q31)</f>
        <v>125395</v>
      </c>
      <c r="S31" s="12">
        <v>70063</v>
      </c>
      <c r="T31" s="12"/>
      <c r="U31" s="12"/>
      <c r="V31" s="12"/>
      <c r="W31" s="12"/>
      <c r="X31" s="12">
        <v>46761</v>
      </c>
      <c r="Y31" s="12">
        <v>1580</v>
      </c>
      <c r="Z31" s="12">
        <v>3526</v>
      </c>
      <c r="AA31" s="12">
        <v>1451</v>
      </c>
      <c r="AB31" s="13">
        <f t="shared" ref="AB31:AB43" si="11">SUM(S31:AA31)</f>
        <v>123381</v>
      </c>
      <c r="AC31" s="14">
        <f t="shared" si="2"/>
        <v>2014</v>
      </c>
      <c r="AD31" s="12">
        <v>1026576</v>
      </c>
      <c r="AE31" s="12"/>
      <c r="AF31" s="12">
        <v>82073</v>
      </c>
      <c r="AG31" s="12"/>
      <c r="AH31" s="30">
        <f t="shared" si="3"/>
        <v>1108649</v>
      </c>
      <c r="AI31" s="12"/>
      <c r="AJ31" s="30">
        <f t="shared" ref="AJ31:AJ43" si="12">+AH31-AI31</f>
        <v>1108649</v>
      </c>
    </row>
    <row r="32" spans="1:36" ht="17.850000000000001" customHeight="1">
      <c r="A32" s="5">
        <f t="shared" si="5"/>
        <v>29</v>
      </c>
      <c r="B32" s="5" t="s">
        <v>48</v>
      </c>
      <c r="C32" s="5">
        <v>9773</v>
      </c>
      <c r="D32" s="6" t="s">
        <v>284</v>
      </c>
      <c r="E32" s="6"/>
      <c r="F32" s="5" t="s">
        <v>59</v>
      </c>
      <c r="G32" s="12">
        <v>303509</v>
      </c>
      <c r="H32" s="12">
        <v>0</v>
      </c>
      <c r="I32" s="12">
        <v>7171</v>
      </c>
      <c r="J32" s="12"/>
      <c r="K32" s="12">
        <v>132035</v>
      </c>
      <c r="L32" s="12"/>
      <c r="M32" s="12"/>
      <c r="N32" s="12">
        <v>1148</v>
      </c>
      <c r="O32" s="12">
        <v>1241</v>
      </c>
      <c r="P32" s="12">
        <v>1563</v>
      </c>
      <c r="Q32" s="12">
        <v>2244</v>
      </c>
      <c r="R32" s="30">
        <f t="shared" si="10"/>
        <v>448911</v>
      </c>
      <c r="S32" s="12">
        <v>146520</v>
      </c>
      <c r="T32" s="12">
        <v>53560</v>
      </c>
      <c r="U32" s="12"/>
      <c r="V32" s="12">
        <v>130491</v>
      </c>
      <c r="W32" s="12">
        <v>37758</v>
      </c>
      <c r="X32" s="12">
        <v>66140</v>
      </c>
      <c r="Y32" s="12">
        <v>7710</v>
      </c>
      <c r="Z32" s="12">
        <v>1100</v>
      </c>
      <c r="AA32" s="12">
        <v>1622</v>
      </c>
      <c r="AB32" s="13">
        <f t="shared" si="11"/>
        <v>444901</v>
      </c>
      <c r="AC32" s="14">
        <f t="shared" si="2"/>
        <v>4010</v>
      </c>
      <c r="AD32" s="12">
        <v>740000</v>
      </c>
      <c r="AE32" s="12">
        <v>16769</v>
      </c>
      <c r="AF32" s="12">
        <v>266751</v>
      </c>
      <c r="AG32" s="12"/>
      <c r="AH32" s="30">
        <f t="shared" si="3"/>
        <v>1023520</v>
      </c>
      <c r="AI32" s="12">
        <v>173800</v>
      </c>
      <c r="AJ32" s="30">
        <f t="shared" si="12"/>
        <v>849720</v>
      </c>
    </row>
    <row r="33" spans="1:36" ht="17.850000000000001" customHeight="1">
      <c r="A33" s="5">
        <f t="shared" si="5"/>
        <v>30</v>
      </c>
      <c r="B33" s="5" t="s">
        <v>48</v>
      </c>
      <c r="C33" s="33">
        <v>9833</v>
      </c>
      <c r="D33" s="6" t="s">
        <v>285</v>
      </c>
      <c r="E33" s="6"/>
      <c r="F33" s="5" t="s">
        <v>64</v>
      </c>
      <c r="G33" s="12">
        <v>8271</v>
      </c>
      <c r="H33" s="12"/>
      <c r="I33" s="12"/>
      <c r="J33" s="12">
        <v>0</v>
      </c>
      <c r="K33" s="12"/>
      <c r="L33" s="12"/>
      <c r="M33" s="12"/>
      <c r="N33" s="12"/>
      <c r="O33" s="12">
        <v>2755</v>
      </c>
      <c r="P33" s="12"/>
      <c r="Q33" s="12">
        <v>50</v>
      </c>
      <c r="R33" s="30">
        <f t="shared" si="10"/>
        <v>11076</v>
      </c>
      <c r="S33" s="12">
        <v>2001</v>
      </c>
      <c r="T33" s="12">
        <v>0</v>
      </c>
      <c r="U33" s="12"/>
      <c r="V33" s="12">
        <v>0</v>
      </c>
      <c r="W33" s="12">
        <v>5436</v>
      </c>
      <c r="X33" s="12">
        <v>1402</v>
      </c>
      <c r="Y33" s="12">
        <v>1895</v>
      </c>
      <c r="Z33" s="12"/>
      <c r="AA33" s="12"/>
      <c r="AB33" s="13">
        <f t="shared" si="11"/>
        <v>10734</v>
      </c>
      <c r="AC33" s="14">
        <f t="shared" si="2"/>
        <v>342</v>
      </c>
      <c r="AD33" s="12">
        <v>390000</v>
      </c>
      <c r="AE33" s="12">
        <v>0</v>
      </c>
      <c r="AF33" s="12">
        <v>77807</v>
      </c>
      <c r="AG33" s="12">
        <v>0</v>
      </c>
      <c r="AH33" s="30">
        <f t="shared" si="3"/>
        <v>467807</v>
      </c>
      <c r="AI33" s="12"/>
      <c r="AJ33" s="30">
        <f t="shared" si="12"/>
        <v>467807</v>
      </c>
    </row>
    <row r="34" spans="1:36" ht="17.850000000000001" customHeight="1">
      <c r="A34" s="5">
        <f t="shared" si="5"/>
        <v>31</v>
      </c>
      <c r="B34" s="5" t="s">
        <v>48</v>
      </c>
      <c r="C34" s="5">
        <v>9816</v>
      </c>
      <c r="D34" s="6" t="s">
        <v>286</v>
      </c>
      <c r="E34" s="6"/>
      <c r="F34" s="5" t="s">
        <v>59</v>
      </c>
      <c r="G34" s="12">
        <v>66239</v>
      </c>
      <c r="H34" s="12"/>
      <c r="I34" s="12">
        <v>20000</v>
      </c>
      <c r="J34" s="12">
        <v>95000</v>
      </c>
      <c r="K34" s="12">
        <v>43889</v>
      </c>
      <c r="L34" s="12">
        <v>0</v>
      </c>
      <c r="M34" s="12"/>
      <c r="N34" s="12">
        <v>11280</v>
      </c>
      <c r="O34" s="12">
        <v>2468</v>
      </c>
      <c r="P34" s="12">
        <v>1630</v>
      </c>
      <c r="Q34" s="12"/>
      <c r="R34" s="30">
        <f t="shared" si="10"/>
        <v>240506</v>
      </c>
      <c r="S34" s="12">
        <v>64576</v>
      </c>
      <c r="T34" s="12"/>
      <c r="U34" s="12">
        <v>6932</v>
      </c>
      <c r="V34" s="12">
        <v>3640</v>
      </c>
      <c r="W34" s="12">
        <v>16217</v>
      </c>
      <c r="X34" s="12">
        <v>19307</v>
      </c>
      <c r="Y34" s="12">
        <v>6359</v>
      </c>
      <c r="Z34" s="12">
        <v>1280</v>
      </c>
      <c r="AA34" s="12">
        <v>1095</v>
      </c>
      <c r="AB34" s="13">
        <f t="shared" si="11"/>
        <v>119406</v>
      </c>
      <c r="AC34" s="14">
        <f t="shared" si="2"/>
        <v>121100</v>
      </c>
      <c r="AD34" s="12">
        <v>467091</v>
      </c>
      <c r="AE34" s="12">
        <v>11030</v>
      </c>
      <c r="AF34" s="12">
        <v>376386</v>
      </c>
      <c r="AG34" s="12">
        <v>6730</v>
      </c>
      <c r="AH34" s="30">
        <f t="shared" si="3"/>
        <v>861237</v>
      </c>
      <c r="AI34" s="12">
        <v>1171</v>
      </c>
      <c r="AJ34" s="30">
        <f t="shared" si="12"/>
        <v>860066</v>
      </c>
    </row>
    <row r="35" spans="1:36" ht="17.850000000000001" customHeight="1">
      <c r="A35" s="5">
        <f t="shared" si="5"/>
        <v>32</v>
      </c>
      <c r="B35" s="5" t="s">
        <v>48</v>
      </c>
      <c r="C35" s="5">
        <v>9853</v>
      </c>
      <c r="D35" s="6" t="s">
        <v>287</v>
      </c>
      <c r="E35" s="6"/>
      <c r="F35" s="5" t="s">
        <v>64</v>
      </c>
      <c r="G35" s="12">
        <v>41300</v>
      </c>
      <c r="H35" s="12">
        <v>0</v>
      </c>
      <c r="I35" s="12">
        <v>270</v>
      </c>
      <c r="J35" s="12"/>
      <c r="K35" s="12">
        <v>48300</v>
      </c>
      <c r="L35" s="12"/>
      <c r="M35" s="12"/>
      <c r="N35" s="12">
        <v>700</v>
      </c>
      <c r="O35" s="12">
        <v>8857</v>
      </c>
      <c r="P35" s="12"/>
      <c r="Q35" s="12">
        <v>2931</v>
      </c>
      <c r="R35" s="30">
        <f t="shared" si="10"/>
        <v>102358</v>
      </c>
      <c r="S35" s="12">
        <v>50761</v>
      </c>
      <c r="T35" s="12">
        <v>3492</v>
      </c>
      <c r="U35" s="12">
        <v>2774</v>
      </c>
      <c r="V35" s="12">
        <v>9172</v>
      </c>
      <c r="W35" s="12">
        <v>6892</v>
      </c>
      <c r="X35" s="12"/>
      <c r="Y35" s="12">
        <v>2576</v>
      </c>
      <c r="Z35" s="12"/>
      <c r="AA35" s="12">
        <v>658</v>
      </c>
      <c r="AB35" s="13">
        <f t="shared" si="11"/>
        <v>76325</v>
      </c>
      <c r="AC35" s="14">
        <f t="shared" si="2"/>
        <v>26033</v>
      </c>
      <c r="AD35" s="12">
        <v>0</v>
      </c>
      <c r="AE35" s="12">
        <v>0</v>
      </c>
      <c r="AF35" s="12">
        <v>141783</v>
      </c>
      <c r="AG35" s="12">
        <v>0</v>
      </c>
      <c r="AH35" s="30">
        <f t="shared" si="3"/>
        <v>141783</v>
      </c>
      <c r="AI35" s="12">
        <v>0</v>
      </c>
      <c r="AJ35" s="30">
        <f t="shared" si="12"/>
        <v>141783</v>
      </c>
    </row>
    <row r="36" spans="1:36" ht="17.850000000000001" customHeight="1">
      <c r="A36" s="5">
        <f t="shared" si="5"/>
        <v>33</v>
      </c>
      <c r="B36" s="5" t="s">
        <v>48</v>
      </c>
      <c r="C36" s="5">
        <v>9817</v>
      </c>
      <c r="D36" s="6" t="s">
        <v>288</v>
      </c>
      <c r="E36" s="6"/>
      <c r="F36" s="5" t="s">
        <v>64</v>
      </c>
      <c r="G36" s="12">
        <v>76309</v>
      </c>
      <c r="H36" s="12">
        <v>4650</v>
      </c>
      <c r="I36" s="12">
        <v>40348</v>
      </c>
      <c r="J36" s="12">
        <v>0</v>
      </c>
      <c r="K36" s="12">
        <v>10000</v>
      </c>
      <c r="L36" s="12">
        <v>0</v>
      </c>
      <c r="M36" s="12"/>
      <c r="N36" s="12">
        <v>6102</v>
      </c>
      <c r="O36" s="12"/>
      <c r="P36" s="12">
        <v>200</v>
      </c>
      <c r="Q36" s="12">
        <v>0</v>
      </c>
      <c r="R36" s="30">
        <f t="shared" si="10"/>
        <v>137609</v>
      </c>
      <c r="S36" s="12">
        <v>65981</v>
      </c>
      <c r="T36" s="12">
        <v>5998</v>
      </c>
      <c r="U36" s="12"/>
      <c r="V36" s="12">
        <v>45677</v>
      </c>
      <c r="W36" s="12">
        <v>14648</v>
      </c>
      <c r="X36" s="12">
        <v>12300</v>
      </c>
      <c r="Y36" s="12">
        <v>14512</v>
      </c>
      <c r="Z36" s="12">
        <v>1643</v>
      </c>
      <c r="AA36" s="12">
        <v>0</v>
      </c>
      <c r="AB36" s="13">
        <f t="shared" si="11"/>
        <v>160759</v>
      </c>
      <c r="AC36" s="14">
        <f t="shared" si="2"/>
        <v>-23150</v>
      </c>
      <c r="AD36" s="12">
        <v>0</v>
      </c>
      <c r="AE36" s="12">
        <v>1274</v>
      </c>
      <c r="AF36" s="12"/>
      <c r="AG36" s="12">
        <v>0</v>
      </c>
      <c r="AH36" s="30">
        <f t="shared" si="3"/>
        <v>1274</v>
      </c>
      <c r="AI36" s="12">
        <v>0</v>
      </c>
      <c r="AJ36" s="30">
        <f t="shared" si="12"/>
        <v>1274</v>
      </c>
    </row>
    <row r="37" spans="1:36" ht="17.850000000000001" customHeight="1">
      <c r="A37" s="5">
        <f t="shared" si="5"/>
        <v>34</v>
      </c>
      <c r="B37" s="5" t="s">
        <v>48</v>
      </c>
      <c r="C37" s="5">
        <v>9778</v>
      </c>
      <c r="D37" s="6" t="s">
        <v>289</v>
      </c>
      <c r="E37" s="6"/>
      <c r="F37" s="5" t="s">
        <v>59</v>
      </c>
      <c r="G37" s="12">
        <v>37029</v>
      </c>
      <c r="H37" s="12"/>
      <c r="I37" s="12"/>
      <c r="J37" s="12">
        <v>10000</v>
      </c>
      <c r="K37" s="12">
        <v>2000</v>
      </c>
      <c r="L37" s="12"/>
      <c r="M37" s="12"/>
      <c r="N37" s="12">
        <v>87</v>
      </c>
      <c r="O37" s="12">
        <v>6011</v>
      </c>
      <c r="P37" s="12">
        <v>2774</v>
      </c>
      <c r="Q37" s="12"/>
      <c r="R37" s="30">
        <f t="shared" si="10"/>
        <v>57901</v>
      </c>
      <c r="S37" s="12">
        <v>20056</v>
      </c>
      <c r="T37" s="12"/>
      <c r="U37" s="12">
        <v>732</v>
      </c>
      <c r="V37" s="12"/>
      <c r="W37" s="12">
        <v>10665</v>
      </c>
      <c r="X37" s="12">
        <v>9557</v>
      </c>
      <c r="Y37" s="12">
        <v>4406</v>
      </c>
      <c r="Z37" s="12">
        <v>0</v>
      </c>
      <c r="AA37" s="12"/>
      <c r="AB37" s="13">
        <f t="shared" si="11"/>
        <v>45416</v>
      </c>
      <c r="AC37" s="14">
        <f t="shared" si="2"/>
        <v>12485</v>
      </c>
      <c r="AD37" s="12">
        <v>314290</v>
      </c>
      <c r="AE37" s="12">
        <v>8384</v>
      </c>
      <c r="AF37" s="12">
        <v>402536</v>
      </c>
      <c r="AG37" s="12">
        <v>277</v>
      </c>
      <c r="AH37" s="30">
        <f t="shared" si="3"/>
        <v>725487</v>
      </c>
      <c r="AI37" s="12">
        <v>520</v>
      </c>
      <c r="AJ37" s="30">
        <f t="shared" si="12"/>
        <v>724967</v>
      </c>
    </row>
    <row r="38" spans="1:36" ht="17.850000000000001" customHeight="1">
      <c r="A38" s="5">
        <f t="shared" si="5"/>
        <v>35</v>
      </c>
      <c r="B38" s="5" t="s">
        <v>48</v>
      </c>
      <c r="C38" s="5">
        <v>9779</v>
      </c>
      <c r="D38" s="6" t="s">
        <v>290</v>
      </c>
      <c r="E38" s="6"/>
      <c r="F38" s="5" t="s">
        <v>59</v>
      </c>
      <c r="G38" s="12">
        <v>125615</v>
      </c>
      <c r="H38" s="12">
        <v>1643</v>
      </c>
      <c r="I38" s="12"/>
      <c r="J38" s="12">
        <v>0</v>
      </c>
      <c r="K38" s="12">
        <v>50000</v>
      </c>
      <c r="L38" s="12"/>
      <c r="M38" s="12"/>
      <c r="N38" s="12">
        <v>51993</v>
      </c>
      <c r="O38" s="12">
        <v>849</v>
      </c>
      <c r="P38" s="12">
        <v>6360</v>
      </c>
      <c r="Q38" s="12">
        <v>17</v>
      </c>
      <c r="R38" s="30">
        <f t="shared" si="10"/>
        <v>236477</v>
      </c>
      <c r="S38" s="12">
        <v>68648</v>
      </c>
      <c r="T38" s="12">
        <v>37951</v>
      </c>
      <c r="U38" s="12">
        <v>1700</v>
      </c>
      <c r="V38" s="12">
        <v>33119</v>
      </c>
      <c r="W38" s="12">
        <v>47548</v>
      </c>
      <c r="X38" s="12">
        <v>12754</v>
      </c>
      <c r="Y38" s="12">
        <v>1643</v>
      </c>
      <c r="Z38" s="12">
        <v>1615</v>
      </c>
      <c r="AA38" s="12">
        <v>10808</v>
      </c>
      <c r="AB38" s="13">
        <f t="shared" si="11"/>
        <v>215786</v>
      </c>
      <c r="AC38" s="14">
        <f t="shared" si="2"/>
        <v>20691</v>
      </c>
      <c r="AD38" s="12">
        <v>3045651</v>
      </c>
      <c r="AE38" s="12">
        <v>7711</v>
      </c>
      <c r="AF38" s="12">
        <v>141901</v>
      </c>
      <c r="AG38" s="12">
        <v>7649</v>
      </c>
      <c r="AH38" s="30">
        <f t="shared" si="3"/>
        <v>3202912</v>
      </c>
      <c r="AI38" s="12">
        <v>5597</v>
      </c>
      <c r="AJ38" s="30">
        <f t="shared" si="12"/>
        <v>3197315</v>
      </c>
    </row>
    <row r="39" spans="1:36" ht="17.850000000000001" customHeight="1">
      <c r="A39" s="5">
        <f t="shared" si="5"/>
        <v>36</v>
      </c>
      <c r="B39" s="5" t="s">
        <v>48</v>
      </c>
      <c r="C39" s="5">
        <v>9780</v>
      </c>
      <c r="D39" s="6" t="s">
        <v>291</v>
      </c>
      <c r="E39" s="6"/>
      <c r="F39" s="5" t="s">
        <v>64</v>
      </c>
      <c r="G39" s="12">
        <v>178077</v>
      </c>
      <c r="H39" s="12"/>
      <c r="I39" s="12"/>
      <c r="J39" s="12">
        <v>0</v>
      </c>
      <c r="K39" s="12">
        <v>16411</v>
      </c>
      <c r="L39" s="12"/>
      <c r="M39" s="12"/>
      <c r="N39" s="12">
        <v>26634</v>
      </c>
      <c r="O39" s="12">
        <v>386</v>
      </c>
      <c r="P39" s="12">
        <v>6807</v>
      </c>
      <c r="Q39" s="12">
        <v>514</v>
      </c>
      <c r="R39" s="30">
        <f t="shared" si="10"/>
        <v>228829</v>
      </c>
      <c r="S39" s="12">
        <v>81009</v>
      </c>
      <c r="T39" s="12"/>
      <c r="U39" s="12"/>
      <c r="V39" s="12">
        <v>49245</v>
      </c>
      <c r="W39" s="12">
        <v>60215</v>
      </c>
      <c r="X39" s="12">
        <v>31936</v>
      </c>
      <c r="Y39" s="12"/>
      <c r="Z39" s="12"/>
      <c r="AA39" s="12">
        <v>7385</v>
      </c>
      <c r="AB39" s="13">
        <f t="shared" si="11"/>
        <v>229790</v>
      </c>
      <c r="AC39" s="14">
        <f t="shared" si="2"/>
        <v>-961</v>
      </c>
      <c r="AD39" s="12">
        <v>1730000</v>
      </c>
      <c r="AE39" s="12">
        <v>0</v>
      </c>
      <c r="AF39" s="12">
        <v>97326</v>
      </c>
      <c r="AG39" s="12">
        <v>1544</v>
      </c>
      <c r="AH39" s="30">
        <f t="shared" si="3"/>
        <v>1828870</v>
      </c>
      <c r="AI39" s="12"/>
      <c r="AJ39" s="30">
        <f t="shared" si="12"/>
        <v>1828870</v>
      </c>
    </row>
    <row r="40" spans="1:36" ht="17.850000000000001" customHeight="1">
      <c r="A40" s="5">
        <f t="shared" si="5"/>
        <v>37</v>
      </c>
      <c r="B40" s="5" t="s">
        <v>48</v>
      </c>
      <c r="C40" s="33">
        <v>12115</v>
      </c>
      <c r="D40" s="6" t="s">
        <v>292</v>
      </c>
      <c r="E40" s="6"/>
      <c r="F40" s="5" t="s">
        <v>59</v>
      </c>
      <c r="G40" s="12">
        <v>11539</v>
      </c>
      <c r="H40" s="12"/>
      <c r="I40" s="12"/>
      <c r="J40" s="12"/>
      <c r="K40" s="12"/>
      <c r="L40" s="12"/>
      <c r="M40" s="12"/>
      <c r="N40" s="12">
        <v>8900</v>
      </c>
      <c r="O40" s="12">
        <v>919</v>
      </c>
      <c r="P40" s="12"/>
      <c r="Q40" s="12">
        <v>14</v>
      </c>
      <c r="R40" s="30">
        <f t="shared" si="10"/>
        <v>21372</v>
      </c>
      <c r="S40" s="12">
        <v>7557</v>
      </c>
      <c r="T40" s="12">
        <v>1428</v>
      </c>
      <c r="U40" s="12">
        <v>718</v>
      </c>
      <c r="V40" s="12"/>
      <c r="W40" s="12">
        <v>8041</v>
      </c>
      <c r="X40" s="12">
        <v>7941</v>
      </c>
      <c r="Y40" s="12">
        <v>880</v>
      </c>
      <c r="Z40" s="12">
        <v>1250</v>
      </c>
      <c r="AA40" s="12"/>
      <c r="AB40" s="13">
        <f t="shared" si="11"/>
        <v>27815</v>
      </c>
      <c r="AC40" s="14">
        <f t="shared" si="2"/>
        <v>-6443</v>
      </c>
      <c r="AD40" s="12"/>
      <c r="AE40" s="12">
        <v>0</v>
      </c>
      <c r="AF40" s="12">
        <v>55025</v>
      </c>
      <c r="AG40" s="12">
        <v>0</v>
      </c>
      <c r="AH40" s="30">
        <f t="shared" si="3"/>
        <v>55025</v>
      </c>
      <c r="AI40" s="12">
        <v>0</v>
      </c>
      <c r="AJ40" s="30">
        <f t="shared" si="12"/>
        <v>55025</v>
      </c>
    </row>
    <row r="41" spans="1:36" ht="17.850000000000001" customHeight="1">
      <c r="A41" s="5">
        <f t="shared" si="5"/>
        <v>38</v>
      </c>
      <c r="B41" s="5" t="s">
        <v>48</v>
      </c>
      <c r="C41" s="5">
        <v>9785</v>
      </c>
      <c r="D41" s="6" t="s">
        <v>293</v>
      </c>
      <c r="E41" s="6"/>
      <c r="F41" s="5" t="s">
        <v>59</v>
      </c>
      <c r="G41" s="12">
        <v>33675</v>
      </c>
      <c r="H41" s="12">
        <v>3420</v>
      </c>
      <c r="I41" s="12">
        <v>0</v>
      </c>
      <c r="J41" s="12">
        <v>0</v>
      </c>
      <c r="K41" s="12"/>
      <c r="L41" s="12"/>
      <c r="M41" s="12"/>
      <c r="N41" s="12"/>
      <c r="O41" s="12"/>
      <c r="P41" s="12">
        <v>0</v>
      </c>
      <c r="Q41" s="12">
        <v>7</v>
      </c>
      <c r="R41" s="30">
        <f t="shared" si="10"/>
        <v>37102</v>
      </c>
      <c r="S41" s="12">
        <v>11785</v>
      </c>
      <c r="T41" s="12"/>
      <c r="U41" s="12">
        <v>6968</v>
      </c>
      <c r="V41" s="12"/>
      <c r="W41" s="12">
        <v>7165</v>
      </c>
      <c r="X41" s="12">
        <v>969</v>
      </c>
      <c r="Y41" s="12">
        <v>0</v>
      </c>
      <c r="Z41" s="12"/>
      <c r="AA41" s="12">
        <v>651</v>
      </c>
      <c r="AB41" s="13">
        <f t="shared" si="11"/>
        <v>27538</v>
      </c>
      <c r="AC41" s="14">
        <f t="shared" si="2"/>
        <v>9564</v>
      </c>
      <c r="AD41" s="12"/>
      <c r="AE41" s="12">
        <v>1847</v>
      </c>
      <c r="AF41" s="12">
        <v>51071</v>
      </c>
      <c r="AG41" s="12">
        <v>0</v>
      </c>
      <c r="AH41" s="30">
        <f t="shared" si="3"/>
        <v>52918</v>
      </c>
      <c r="AI41" s="12">
        <v>291</v>
      </c>
      <c r="AJ41" s="30">
        <f t="shared" si="12"/>
        <v>52627</v>
      </c>
    </row>
    <row r="42" spans="1:36" ht="17.850000000000001" customHeight="1">
      <c r="A42" s="5">
        <f t="shared" si="5"/>
        <v>39</v>
      </c>
      <c r="B42" s="5" t="s">
        <v>48</v>
      </c>
      <c r="C42" s="5">
        <v>9759</v>
      </c>
      <c r="D42" s="6" t="s">
        <v>294</v>
      </c>
      <c r="E42" s="6"/>
      <c r="F42" s="5" t="s">
        <v>59</v>
      </c>
      <c r="G42" s="12">
        <v>91867</v>
      </c>
      <c r="H42" s="12">
        <v>926</v>
      </c>
      <c r="I42" s="12"/>
      <c r="J42" s="12"/>
      <c r="K42" s="12"/>
      <c r="L42" s="12"/>
      <c r="M42" s="12"/>
      <c r="N42" s="12">
        <v>12414</v>
      </c>
      <c r="O42" s="12">
        <v>1555</v>
      </c>
      <c r="P42" s="12">
        <v>7947</v>
      </c>
      <c r="Q42" s="12">
        <v>689</v>
      </c>
      <c r="R42" s="30">
        <f t="shared" si="10"/>
        <v>115398</v>
      </c>
      <c r="S42" s="12">
        <v>76603</v>
      </c>
      <c r="T42" s="12">
        <v>8858</v>
      </c>
      <c r="U42" s="12">
        <v>2333</v>
      </c>
      <c r="V42" s="12">
        <v>1340</v>
      </c>
      <c r="W42" s="12">
        <v>19612</v>
      </c>
      <c r="X42" s="12">
        <v>16305</v>
      </c>
      <c r="Y42" s="12">
        <v>2717</v>
      </c>
      <c r="Z42" s="12">
        <v>7034</v>
      </c>
      <c r="AA42" s="12">
        <v>1777</v>
      </c>
      <c r="AB42" s="13">
        <f t="shared" si="11"/>
        <v>136579</v>
      </c>
      <c r="AC42" s="14">
        <f t="shared" si="2"/>
        <v>-21181</v>
      </c>
      <c r="AD42" s="12"/>
      <c r="AE42" s="12"/>
      <c r="AF42" s="12"/>
      <c r="AG42" s="12"/>
      <c r="AH42" s="30">
        <f t="shared" si="3"/>
        <v>0</v>
      </c>
      <c r="AI42" s="12"/>
      <c r="AJ42" s="30">
        <f t="shared" si="12"/>
        <v>0</v>
      </c>
    </row>
    <row r="43" spans="1:36" ht="17.850000000000001" customHeight="1">
      <c r="A43" s="5">
        <f t="shared" si="5"/>
        <v>40</v>
      </c>
      <c r="B43" s="5" t="s">
        <v>48</v>
      </c>
      <c r="C43" s="33">
        <v>9835</v>
      </c>
      <c r="D43" s="6" t="s">
        <v>295</v>
      </c>
      <c r="E43" s="6"/>
      <c r="F43" s="5" t="s">
        <v>64</v>
      </c>
      <c r="G43" s="12">
        <v>12467</v>
      </c>
      <c r="H43" s="12"/>
      <c r="I43" s="12"/>
      <c r="J43" s="12"/>
      <c r="K43" s="12">
        <v>0</v>
      </c>
      <c r="L43" s="12">
        <v>0</v>
      </c>
      <c r="M43" s="12"/>
      <c r="N43" s="12">
        <v>4825</v>
      </c>
      <c r="O43" s="12">
        <v>891</v>
      </c>
      <c r="P43" s="12"/>
      <c r="Q43" s="12">
        <v>797</v>
      </c>
      <c r="R43" s="30">
        <f t="shared" si="10"/>
        <v>18980</v>
      </c>
      <c r="S43" s="12"/>
      <c r="T43" s="12"/>
      <c r="U43" s="12">
        <v>3486</v>
      </c>
      <c r="V43" s="12"/>
      <c r="W43" s="12">
        <v>2883</v>
      </c>
      <c r="X43" s="12">
        <v>5662</v>
      </c>
      <c r="Y43" s="12">
        <v>120</v>
      </c>
      <c r="Z43" s="12">
        <v>1620</v>
      </c>
      <c r="AA43" s="12">
        <v>49</v>
      </c>
      <c r="AB43" s="13">
        <f t="shared" si="11"/>
        <v>13820</v>
      </c>
      <c r="AC43" s="14">
        <f t="shared" si="2"/>
        <v>5160</v>
      </c>
      <c r="AD43" s="12">
        <v>390000</v>
      </c>
      <c r="AE43" s="12">
        <v>22691</v>
      </c>
      <c r="AF43" s="12">
        <v>44209</v>
      </c>
      <c r="AG43" s="12">
        <v>0</v>
      </c>
      <c r="AH43" s="30">
        <f t="shared" si="3"/>
        <v>456900</v>
      </c>
      <c r="AI43" s="12">
        <v>0</v>
      </c>
      <c r="AJ43" s="30">
        <f t="shared" si="12"/>
        <v>456900</v>
      </c>
    </row>
    <row r="44" spans="1:36" ht="17.850000000000001" customHeight="1">
      <c r="A44" s="5">
        <f t="shared" si="5"/>
        <v>41</v>
      </c>
      <c r="B44" s="5" t="s">
        <v>48</v>
      </c>
      <c r="C44" s="5">
        <v>9783</v>
      </c>
      <c r="D44" s="6" t="s">
        <v>296</v>
      </c>
      <c r="E44" s="6"/>
      <c r="F44" s="5" t="s">
        <v>64</v>
      </c>
      <c r="G44" s="12">
        <v>67876</v>
      </c>
      <c r="H44" s="12">
        <v>525</v>
      </c>
      <c r="I44" s="12">
        <v>0</v>
      </c>
      <c r="J44" s="12">
        <v>0</v>
      </c>
      <c r="K44" s="12">
        <v>0</v>
      </c>
      <c r="L44" s="12">
        <v>0</v>
      </c>
      <c r="M44" s="12"/>
      <c r="N44" s="12">
        <v>3354</v>
      </c>
      <c r="O44" s="12">
        <v>13426</v>
      </c>
      <c r="P44" s="12">
        <v>6166</v>
      </c>
      <c r="Q44" s="12">
        <v>7023</v>
      </c>
      <c r="R44" s="30">
        <f t="shared" si="7"/>
        <v>98370</v>
      </c>
      <c r="S44" s="12">
        <v>64349</v>
      </c>
      <c r="T44" s="12">
        <v>15600</v>
      </c>
      <c r="U44" s="12"/>
      <c r="V44" s="12">
        <v>0</v>
      </c>
      <c r="W44" s="12">
        <v>10317</v>
      </c>
      <c r="X44" s="12">
        <v>3769</v>
      </c>
      <c r="Y44" s="12">
        <v>525</v>
      </c>
      <c r="Z44" s="12"/>
      <c r="AA44" s="12">
        <v>6860</v>
      </c>
      <c r="AB44" s="13">
        <f t="shared" si="8"/>
        <v>101420</v>
      </c>
      <c r="AC44" s="14">
        <f t="shared" si="2"/>
        <v>-3050</v>
      </c>
      <c r="AD44" s="12">
        <v>0</v>
      </c>
      <c r="AE44" s="12">
        <v>0</v>
      </c>
      <c r="AF44" s="12">
        <v>124763</v>
      </c>
      <c r="AG44" s="12">
        <v>917</v>
      </c>
      <c r="AH44" s="30">
        <f t="shared" ref="AH44:AH64" si="13">SUM(AD44:AG44)</f>
        <v>125680</v>
      </c>
      <c r="AI44" s="12">
        <v>4353</v>
      </c>
      <c r="AJ44" s="30">
        <f t="shared" si="9"/>
        <v>121327</v>
      </c>
    </row>
    <row r="45" spans="1:36" ht="17.850000000000001" customHeight="1">
      <c r="A45" s="5">
        <f t="shared" si="5"/>
        <v>42</v>
      </c>
      <c r="B45" s="5" t="s">
        <v>48</v>
      </c>
      <c r="C45" s="33">
        <v>9803</v>
      </c>
      <c r="D45" s="6" t="s">
        <v>297</v>
      </c>
      <c r="E45" s="6"/>
      <c r="F45" s="5" t="s">
        <v>64</v>
      </c>
      <c r="G45" s="12">
        <v>26842</v>
      </c>
      <c r="H45" s="12"/>
      <c r="I45" s="12"/>
      <c r="J45" s="12">
        <v>0</v>
      </c>
      <c r="K45" s="12"/>
      <c r="L45" s="12">
        <v>0</v>
      </c>
      <c r="M45" s="12"/>
      <c r="N45" s="12">
        <v>10200</v>
      </c>
      <c r="O45" s="12">
        <v>29</v>
      </c>
      <c r="P45" s="12">
        <v>303</v>
      </c>
      <c r="Q45" s="12"/>
      <c r="R45" s="30">
        <f>SUM(G45:Q45)</f>
        <v>37374</v>
      </c>
      <c r="S45" s="12"/>
      <c r="T45" s="12">
        <v>0</v>
      </c>
      <c r="U45" s="12">
        <v>3950</v>
      </c>
      <c r="V45" s="12">
        <v>0</v>
      </c>
      <c r="W45" s="12">
        <v>18068</v>
      </c>
      <c r="X45" s="12">
        <v>7610</v>
      </c>
      <c r="Y45" s="12">
        <v>1250</v>
      </c>
      <c r="Z45" s="12">
        <v>5100</v>
      </c>
      <c r="AA45" s="12"/>
      <c r="AB45" s="13">
        <f>SUM(S45:AA45)</f>
        <v>35978</v>
      </c>
      <c r="AC45" s="14">
        <f t="shared" si="2"/>
        <v>1396</v>
      </c>
      <c r="AD45" s="12">
        <v>460000</v>
      </c>
      <c r="AE45" s="12">
        <v>0</v>
      </c>
      <c r="AF45" s="12">
        <v>33807</v>
      </c>
      <c r="AG45" s="12">
        <v>0</v>
      </c>
      <c r="AH45" s="30">
        <f>SUM(AD45:AG45)</f>
        <v>493807</v>
      </c>
      <c r="AI45" s="12"/>
      <c r="AJ45" s="30">
        <f>+AH45-AI45</f>
        <v>493807</v>
      </c>
    </row>
    <row r="46" spans="1:36" ht="16.5" customHeight="1">
      <c r="A46" s="5">
        <f t="shared" si="5"/>
        <v>43</v>
      </c>
      <c r="B46" s="5" t="s">
        <v>48</v>
      </c>
      <c r="C46" s="5">
        <v>9760</v>
      </c>
      <c r="D46" s="6" t="s">
        <v>298</v>
      </c>
      <c r="E46" s="6"/>
      <c r="F46" s="5" t="s">
        <v>59</v>
      </c>
      <c r="G46" s="12">
        <v>47535</v>
      </c>
      <c r="H46" s="12"/>
      <c r="I46" s="12"/>
      <c r="J46" s="12">
        <v>14144</v>
      </c>
      <c r="K46" s="12">
        <v>10000</v>
      </c>
      <c r="L46" s="12"/>
      <c r="M46" s="12"/>
      <c r="N46" s="12">
        <v>16660</v>
      </c>
      <c r="O46" s="12">
        <v>4041</v>
      </c>
      <c r="P46" s="12">
        <v>0</v>
      </c>
      <c r="Q46" s="12">
        <v>306</v>
      </c>
      <c r="R46" s="30">
        <f>SUM(G46:Q46)</f>
        <v>92686</v>
      </c>
      <c r="S46" s="12">
        <v>16734</v>
      </c>
      <c r="T46" s="12"/>
      <c r="U46" s="12">
        <v>4492</v>
      </c>
      <c r="V46" s="12"/>
      <c r="W46" s="12">
        <v>33753</v>
      </c>
      <c r="X46" s="12">
        <v>11198</v>
      </c>
      <c r="Y46" s="12">
        <v>2641</v>
      </c>
      <c r="Z46" s="12">
        <v>1000</v>
      </c>
      <c r="AA46" s="12">
        <v>27727</v>
      </c>
      <c r="AB46" s="13">
        <f>SUM(S46:AA46)</f>
        <v>97545</v>
      </c>
      <c r="AC46" s="14">
        <f t="shared" si="2"/>
        <v>-4859</v>
      </c>
      <c r="AD46" s="12">
        <v>2689000</v>
      </c>
      <c r="AE46" s="12"/>
      <c r="AF46" s="12">
        <v>255314</v>
      </c>
      <c r="AG46" s="12"/>
      <c r="AH46" s="30">
        <f>SUM(AD46:AG46)</f>
        <v>2944314</v>
      </c>
      <c r="AI46" s="12"/>
      <c r="AJ46" s="30">
        <f>+AH46-AI46</f>
        <v>2944314</v>
      </c>
    </row>
    <row r="47" spans="1:36" ht="17.850000000000001" customHeight="1">
      <c r="A47" s="5">
        <f t="shared" si="5"/>
        <v>44</v>
      </c>
      <c r="B47" s="5" t="s">
        <v>48</v>
      </c>
      <c r="C47" s="5">
        <v>9786</v>
      </c>
      <c r="D47" s="6" t="s">
        <v>299</v>
      </c>
      <c r="E47" s="6" t="s">
        <v>300</v>
      </c>
      <c r="F47" s="5" t="s">
        <v>64</v>
      </c>
      <c r="G47" s="12">
        <v>10811</v>
      </c>
      <c r="H47" s="12"/>
      <c r="I47" s="12">
        <v>130</v>
      </c>
      <c r="J47" s="12">
        <v>0</v>
      </c>
      <c r="K47" s="12"/>
      <c r="L47" s="12">
        <v>0</v>
      </c>
      <c r="M47" s="12"/>
      <c r="N47" s="12"/>
      <c r="O47" s="12">
        <v>4362</v>
      </c>
      <c r="P47" s="12"/>
      <c r="Q47" s="12"/>
      <c r="R47" s="30">
        <f t="shared" si="7"/>
        <v>15303</v>
      </c>
      <c r="S47" s="12">
        <v>8285</v>
      </c>
      <c r="T47" s="12">
        <v>0</v>
      </c>
      <c r="U47" s="12">
        <v>0</v>
      </c>
      <c r="V47" s="12">
        <v>0</v>
      </c>
      <c r="W47" s="12">
        <v>7585</v>
      </c>
      <c r="X47" s="12">
        <v>4410</v>
      </c>
      <c r="Y47" s="12">
        <v>190</v>
      </c>
      <c r="Z47" s="12">
        <v>0</v>
      </c>
      <c r="AA47" s="12"/>
      <c r="AB47" s="13">
        <f t="shared" si="8"/>
        <v>20470</v>
      </c>
      <c r="AC47" s="14">
        <f t="shared" si="2"/>
        <v>-5167</v>
      </c>
      <c r="AD47" s="12">
        <v>620000</v>
      </c>
      <c r="AE47" s="12">
        <v>8148</v>
      </c>
      <c r="AF47" s="12">
        <v>192014</v>
      </c>
      <c r="AG47" s="12">
        <v>82</v>
      </c>
      <c r="AH47" s="30">
        <f t="shared" si="13"/>
        <v>820244</v>
      </c>
      <c r="AI47" s="12"/>
      <c r="AJ47" s="30">
        <f t="shared" si="9"/>
        <v>820244</v>
      </c>
    </row>
    <row r="48" spans="1:36" ht="17.850000000000001" customHeight="1">
      <c r="A48" s="5">
        <f t="shared" si="5"/>
        <v>45</v>
      </c>
      <c r="B48" s="5" t="s">
        <v>48</v>
      </c>
      <c r="C48" s="5">
        <v>9787</v>
      </c>
      <c r="D48" s="6" t="s">
        <v>301</v>
      </c>
      <c r="E48" s="6"/>
      <c r="F48" s="5" t="s">
        <v>64</v>
      </c>
      <c r="G48" s="12">
        <v>15300</v>
      </c>
      <c r="H48" s="12"/>
      <c r="I48" s="12">
        <v>0</v>
      </c>
      <c r="J48" s="12">
        <v>0</v>
      </c>
      <c r="K48" s="12"/>
      <c r="L48" s="12">
        <v>0</v>
      </c>
      <c r="M48" s="12"/>
      <c r="N48" s="12">
        <v>300</v>
      </c>
      <c r="O48" s="12">
        <v>10631</v>
      </c>
      <c r="P48" s="12">
        <v>4530</v>
      </c>
      <c r="Q48" s="12">
        <v>2989</v>
      </c>
      <c r="R48" s="30">
        <f t="shared" si="7"/>
        <v>33750</v>
      </c>
      <c r="S48" s="12">
        <v>8170</v>
      </c>
      <c r="T48" s="12">
        <v>0</v>
      </c>
      <c r="U48" s="12"/>
      <c r="V48" s="12"/>
      <c r="W48" s="12">
        <v>17477</v>
      </c>
      <c r="X48" s="12">
        <v>7152</v>
      </c>
      <c r="Y48" s="12"/>
      <c r="Z48" s="12">
        <v>0</v>
      </c>
      <c r="AA48" s="12">
        <v>3755</v>
      </c>
      <c r="AB48" s="13">
        <f t="shared" si="8"/>
        <v>36554</v>
      </c>
      <c r="AC48" s="14">
        <f t="shared" si="2"/>
        <v>-2804</v>
      </c>
      <c r="AD48" s="12">
        <v>560000</v>
      </c>
      <c r="AE48" s="12">
        <v>0</v>
      </c>
      <c r="AF48" s="12">
        <v>354539</v>
      </c>
      <c r="AG48" s="12">
        <v>1963</v>
      </c>
      <c r="AH48" s="30">
        <f t="shared" si="13"/>
        <v>916502</v>
      </c>
      <c r="AI48" s="12">
        <v>2609</v>
      </c>
      <c r="AJ48" s="30">
        <f t="shared" si="9"/>
        <v>913893</v>
      </c>
    </row>
    <row r="49" spans="1:36" ht="17.850000000000001" customHeight="1">
      <c r="A49" s="5">
        <f t="shared" si="5"/>
        <v>46</v>
      </c>
      <c r="B49" s="5" t="s">
        <v>48</v>
      </c>
      <c r="C49" s="5">
        <v>9762</v>
      </c>
      <c r="D49" s="6" t="s">
        <v>302</v>
      </c>
      <c r="E49" s="6"/>
      <c r="F49" s="5" t="s">
        <v>59</v>
      </c>
      <c r="G49" s="12">
        <v>14340</v>
      </c>
      <c r="H49" s="12"/>
      <c r="I49" s="12">
        <v>0</v>
      </c>
      <c r="J49" s="12">
        <v>0</v>
      </c>
      <c r="K49" s="12">
        <v>0</v>
      </c>
      <c r="L49" s="12">
        <v>0</v>
      </c>
      <c r="M49" s="12"/>
      <c r="N49" s="12"/>
      <c r="O49" s="12">
        <v>477</v>
      </c>
      <c r="P49" s="12"/>
      <c r="Q49" s="12"/>
      <c r="R49" s="30">
        <f>SUM(G49:Q49)</f>
        <v>14817</v>
      </c>
      <c r="S49" s="12"/>
      <c r="T49" s="12">
        <v>0</v>
      </c>
      <c r="U49" s="12"/>
      <c r="V49" s="12"/>
      <c r="W49" s="12">
        <v>10340</v>
      </c>
      <c r="X49" s="12">
        <v>2840</v>
      </c>
      <c r="Y49" s="12">
        <v>2180</v>
      </c>
      <c r="Z49" s="12"/>
      <c r="AA49" s="12"/>
      <c r="AB49" s="13">
        <f>SUM(S49:AA49)</f>
        <v>15360</v>
      </c>
      <c r="AC49" s="14">
        <f t="shared" si="2"/>
        <v>-543</v>
      </c>
      <c r="AD49" s="12">
        <v>245000</v>
      </c>
      <c r="AE49" s="12">
        <v>20000</v>
      </c>
      <c r="AF49" s="12">
        <v>173000</v>
      </c>
      <c r="AG49" s="12"/>
      <c r="AH49" s="30">
        <f>SUM(AD49:AG49)</f>
        <v>438000</v>
      </c>
      <c r="AI49" s="12"/>
      <c r="AJ49" s="30">
        <f>+AH49-AI49</f>
        <v>438000</v>
      </c>
    </row>
    <row r="50" spans="1:36" ht="17.850000000000001" customHeight="1">
      <c r="A50" s="5">
        <f t="shared" si="5"/>
        <v>47</v>
      </c>
      <c r="B50" s="5" t="s">
        <v>48</v>
      </c>
      <c r="C50" s="5">
        <v>9818</v>
      </c>
      <c r="D50" s="6" t="s">
        <v>303</v>
      </c>
      <c r="E50" s="6"/>
      <c r="F50" s="5" t="s">
        <v>64</v>
      </c>
      <c r="G50" s="12">
        <v>106790</v>
      </c>
      <c r="H50" s="12">
        <v>0</v>
      </c>
      <c r="I50" s="12"/>
      <c r="J50" s="12">
        <v>0</v>
      </c>
      <c r="K50" s="12">
        <v>25000</v>
      </c>
      <c r="L50" s="12">
        <v>0</v>
      </c>
      <c r="M50" s="12"/>
      <c r="N50" s="12">
        <v>5875</v>
      </c>
      <c r="O50" s="12">
        <v>2298</v>
      </c>
      <c r="P50" s="12">
        <v>0</v>
      </c>
      <c r="Q50" s="12"/>
      <c r="R50" s="30">
        <f>SUM(G50:Q50)</f>
        <v>139963</v>
      </c>
      <c r="S50" s="12">
        <v>52785</v>
      </c>
      <c r="T50" s="12"/>
      <c r="U50" s="12">
        <v>4704</v>
      </c>
      <c r="V50" s="12">
        <v>27099</v>
      </c>
      <c r="W50" s="12">
        <v>15607</v>
      </c>
      <c r="X50" s="12">
        <v>12652</v>
      </c>
      <c r="Y50" s="12">
        <v>3107</v>
      </c>
      <c r="Z50" s="12"/>
      <c r="AA50" s="12"/>
      <c r="AB50" s="13">
        <f>SUM(S50:AA50)</f>
        <v>115954</v>
      </c>
      <c r="AC50" s="14">
        <f t="shared" si="2"/>
        <v>24009</v>
      </c>
      <c r="AD50" s="12">
        <v>2048240</v>
      </c>
      <c r="AE50" s="12">
        <v>70088</v>
      </c>
      <c r="AF50" s="12">
        <v>117579</v>
      </c>
      <c r="AG50" s="12">
        <v>1356</v>
      </c>
      <c r="AH50" s="30">
        <f>SUM(AD50:AG50)</f>
        <v>2237263</v>
      </c>
      <c r="AI50" s="12">
        <v>3965</v>
      </c>
      <c r="AJ50" s="30">
        <f>+AH50-AI50</f>
        <v>2233298</v>
      </c>
    </row>
    <row r="51" spans="1:36" ht="17.850000000000001" customHeight="1">
      <c r="A51" s="5">
        <f t="shared" si="5"/>
        <v>48</v>
      </c>
      <c r="B51" s="5" t="s">
        <v>48</v>
      </c>
      <c r="C51" s="5">
        <v>9775</v>
      </c>
      <c r="D51" s="6" t="s">
        <v>304</v>
      </c>
      <c r="E51" s="6"/>
      <c r="F51" s="5" t="s">
        <v>64</v>
      </c>
      <c r="G51" s="12">
        <v>23499</v>
      </c>
      <c r="H51" s="12"/>
      <c r="I51" s="12">
        <v>2166</v>
      </c>
      <c r="J51" s="12">
        <v>0</v>
      </c>
      <c r="K51" s="12">
        <v>2500</v>
      </c>
      <c r="L51" s="12"/>
      <c r="M51" s="12"/>
      <c r="N51" s="12">
        <v>23610</v>
      </c>
      <c r="O51" s="12">
        <v>202</v>
      </c>
      <c r="P51" s="12"/>
      <c r="Q51" s="12"/>
      <c r="R51" s="30">
        <f>SUM(G51:Q51)</f>
        <v>51977</v>
      </c>
      <c r="S51" s="12">
        <v>20700</v>
      </c>
      <c r="T51" s="12">
        <v>4070</v>
      </c>
      <c r="U51" s="12"/>
      <c r="V51" s="12"/>
      <c r="W51" s="12">
        <v>17254</v>
      </c>
      <c r="X51" s="12">
        <v>2027</v>
      </c>
      <c r="Y51" s="12"/>
      <c r="Z51" s="12">
        <v>2166</v>
      </c>
      <c r="AA51" s="12">
        <v>139</v>
      </c>
      <c r="AB51" s="13">
        <f>SUM(S51:AA51)</f>
        <v>46356</v>
      </c>
      <c r="AC51" s="14">
        <f t="shared" si="2"/>
        <v>5621</v>
      </c>
      <c r="AD51" s="12">
        <v>990000</v>
      </c>
      <c r="AE51" s="12">
        <v>0</v>
      </c>
      <c r="AF51" s="12">
        <v>111499</v>
      </c>
      <c r="AG51" s="12">
        <v>360</v>
      </c>
      <c r="AH51" s="30">
        <f>SUM(AD51:AG51)</f>
        <v>1101859</v>
      </c>
      <c r="AI51" s="12">
        <v>400</v>
      </c>
      <c r="AJ51" s="30">
        <f>+AH51-AI51</f>
        <v>1101459</v>
      </c>
    </row>
    <row r="52" spans="1:36" ht="17.850000000000001" customHeight="1">
      <c r="A52" s="5">
        <f t="shared" si="5"/>
        <v>49</v>
      </c>
      <c r="B52" s="5" t="s">
        <v>48</v>
      </c>
      <c r="C52" s="5">
        <v>9806</v>
      </c>
      <c r="D52" s="6" t="s">
        <v>305</v>
      </c>
      <c r="E52" s="6"/>
      <c r="F52" s="5" t="s">
        <v>64</v>
      </c>
      <c r="G52" s="12"/>
      <c r="H52" s="12">
        <v>28060</v>
      </c>
      <c r="I52" s="12"/>
      <c r="J52" s="12">
        <v>0</v>
      </c>
      <c r="K52" s="12">
        <v>253</v>
      </c>
      <c r="L52" s="12">
        <v>0</v>
      </c>
      <c r="M52" s="12"/>
      <c r="N52" s="12">
        <v>20264</v>
      </c>
      <c r="O52" s="12">
        <v>469</v>
      </c>
      <c r="P52" s="12">
        <v>219</v>
      </c>
      <c r="Q52" s="12">
        <v>0</v>
      </c>
      <c r="R52" s="30">
        <f t="shared" si="7"/>
        <v>49265</v>
      </c>
      <c r="S52" s="12">
        <v>20696</v>
      </c>
      <c r="T52" s="12">
        <v>6240</v>
      </c>
      <c r="U52" s="12">
        <v>3834</v>
      </c>
      <c r="V52" s="12">
        <v>252</v>
      </c>
      <c r="W52" s="12">
        <v>13759</v>
      </c>
      <c r="X52" s="12">
        <v>6459</v>
      </c>
      <c r="Y52" s="12">
        <v>350</v>
      </c>
      <c r="Z52" s="12"/>
      <c r="AA52" s="12">
        <v>1743</v>
      </c>
      <c r="AB52" s="13">
        <f t="shared" si="8"/>
        <v>53333</v>
      </c>
      <c r="AC52" s="14">
        <f t="shared" si="2"/>
        <v>-4068</v>
      </c>
      <c r="AD52" s="12">
        <v>959609</v>
      </c>
      <c r="AE52" s="12">
        <v>23</v>
      </c>
      <c r="AF52" s="12">
        <v>87543</v>
      </c>
      <c r="AG52" s="12">
        <v>4172</v>
      </c>
      <c r="AH52" s="30">
        <f t="shared" si="13"/>
        <v>1051347</v>
      </c>
      <c r="AI52" s="12">
        <v>2145</v>
      </c>
      <c r="AJ52" s="30">
        <f t="shared" si="9"/>
        <v>1049202</v>
      </c>
    </row>
    <row r="53" spans="1:36" ht="17.850000000000001" customHeight="1">
      <c r="A53" s="5">
        <f t="shared" si="5"/>
        <v>50</v>
      </c>
      <c r="B53" s="5" t="s">
        <v>48</v>
      </c>
      <c r="C53" s="5">
        <v>9819</v>
      </c>
      <c r="D53" s="6" t="s">
        <v>306</v>
      </c>
      <c r="E53" s="6"/>
      <c r="F53" s="5" t="s">
        <v>64</v>
      </c>
      <c r="G53" s="12">
        <v>105549</v>
      </c>
      <c r="H53" s="12">
        <v>0</v>
      </c>
      <c r="I53" s="12">
        <v>11200</v>
      </c>
      <c r="J53" s="12">
        <v>32582</v>
      </c>
      <c r="K53" s="12">
        <v>56094</v>
      </c>
      <c r="L53" s="12">
        <v>0</v>
      </c>
      <c r="M53" s="12"/>
      <c r="N53" s="12">
        <v>200</v>
      </c>
      <c r="O53" s="12">
        <v>235</v>
      </c>
      <c r="P53" s="12">
        <v>2234</v>
      </c>
      <c r="Q53" s="12">
        <v>23550</v>
      </c>
      <c r="R53" s="30">
        <f t="shared" si="7"/>
        <v>231644</v>
      </c>
      <c r="S53" s="12">
        <v>66703</v>
      </c>
      <c r="T53" s="12"/>
      <c r="U53" s="12">
        <v>1734</v>
      </c>
      <c r="V53" s="12">
        <v>195</v>
      </c>
      <c r="W53" s="12">
        <v>88830</v>
      </c>
      <c r="X53" s="12">
        <v>20264</v>
      </c>
      <c r="Y53" s="12">
        <v>15595</v>
      </c>
      <c r="Z53" s="12">
        <v>2860</v>
      </c>
      <c r="AA53" s="12">
        <v>732</v>
      </c>
      <c r="AB53" s="13">
        <f t="shared" si="8"/>
        <v>196913</v>
      </c>
      <c r="AC53" s="14">
        <f t="shared" si="2"/>
        <v>34731</v>
      </c>
      <c r="AD53" s="12">
        <v>370000</v>
      </c>
      <c r="AE53" s="12">
        <v>127</v>
      </c>
      <c r="AF53" s="12">
        <v>108165</v>
      </c>
      <c r="AG53" s="12">
        <v>0</v>
      </c>
      <c r="AH53" s="30">
        <f t="shared" si="13"/>
        <v>478292</v>
      </c>
      <c r="AI53" s="12"/>
      <c r="AJ53" s="30">
        <f t="shared" si="9"/>
        <v>478292</v>
      </c>
    </row>
    <row r="54" spans="1:36" ht="17.850000000000001" customHeight="1">
      <c r="A54" s="5">
        <f t="shared" si="5"/>
        <v>51</v>
      </c>
      <c r="B54" s="5" t="s">
        <v>48</v>
      </c>
      <c r="C54" s="33">
        <v>9842</v>
      </c>
      <c r="D54" s="6" t="s">
        <v>307</v>
      </c>
      <c r="E54" s="6"/>
      <c r="F54" s="5" t="s">
        <v>64</v>
      </c>
      <c r="G54" s="12">
        <v>139575</v>
      </c>
      <c r="H54" s="12">
        <v>911</v>
      </c>
      <c r="I54" s="12">
        <v>7313</v>
      </c>
      <c r="J54" s="12"/>
      <c r="K54" s="12">
        <v>11230</v>
      </c>
      <c r="L54" s="12">
        <v>0</v>
      </c>
      <c r="M54" s="12"/>
      <c r="N54" s="12">
        <v>19100</v>
      </c>
      <c r="O54" s="12">
        <v>3169</v>
      </c>
      <c r="P54" s="12">
        <v>19534</v>
      </c>
      <c r="Q54" s="12">
        <v>14</v>
      </c>
      <c r="R54" s="30">
        <f>SUM(G54:Q54)</f>
        <v>200846</v>
      </c>
      <c r="S54" s="12">
        <v>64509</v>
      </c>
      <c r="T54" s="12">
        <v>15600</v>
      </c>
      <c r="U54" s="12">
        <v>22988</v>
      </c>
      <c r="V54" s="12">
        <v>10052</v>
      </c>
      <c r="W54" s="12">
        <v>21058</v>
      </c>
      <c r="X54" s="12">
        <v>24952</v>
      </c>
      <c r="Y54" s="12">
        <v>14408</v>
      </c>
      <c r="Z54" s="12">
        <v>18855</v>
      </c>
      <c r="AA54" s="12">
        <v>11</v>
      </c>
      <c r="AB54" s="13">
        <f>SUM(S54:AA54)</f>
        <v>192433</v>
      </c>
      <c r="AC54" s="14">
        <f t="shared" si="2"/>
        <v>8413</v>
      </c>
      <c r="AD54" s="12">
        <v>1660000</v>
      </c>
      <c r="AE54" s="12">
        <v>15250</v>
      </c>
      <c r="AF54" s="12">
        <v>138521</v>
      </c>
      <c r="AG54" s="12">
        <v>0</v>
      </c>
      <c r="AH54" s="30">
        <f>SUM(AD54:AG54)</f>
        <v>1813771</v>
      </c>
      <c r="AI54" s="12">
        <v>0</v>
      </c>
      <c r="AJ54" s="30">
        <f>+AH54-AI54</f>
        <v>1813771</v>
      </c>
    </row>
    <row r="55" spans="1:36" ht="17.850000000000001" customHeight="1">
      <c r="A55" s="5">
        <f t="shared" si="5"/>
        <v>52</v>
      </c>
      <c r="B55" s="5" t="s">
        <v>48</v>
      </c>
      <c r="C55" s="5">
        <v>9782</v>
      </c>
      <c r="D55" s="6" t="s">
        <v>308</v>
      </c>
      <c r="E55" s="6"/>
      <c r="F55" s="5" t="s">
        <v>59</v>
      </c>
      <c r="G55" s="12">
        <v>13333</v>
      </c>
      <c r="H55" s="12"/>
      <c r="I55" s="12"/>
      <c r="J55" s="12">
        <v>0</v>
      </c>
      <c r="K55" s="12">
        <v>0</v>
      </c>
      <c r="L55" s="12">
        <v>0</v>
      </c>
      <c r="M55" s="12"/>
      <c r="N55" s="12"/>
      <c r="O55" s="12">
        <v>7540</v>
      </c>
      <c r="P55" s="12"/>
      <c r="Q55" s="12"/>
      <c r="R55" s="30">
        <f>SUM(G55:Q55)</f>
        <v>20873</v>
      </c>
      <c r="S55" s="12">
        <v>1900</v>
      </c>
      <c r="T55" s="12"/>
      <c r="U55" s="12">
        <v>504</v>
      </c>
      <c r="V55" s="12"/>
      <c r="W55" s="12">
        <v>1544</v>
      </c>
      <c r="X55" s="12">
        <v>3858</v>
      </c>
      <c r="Y55" s="12"/>
      <c r="Z55" s="12">
        <v>1200</v>
      </c>
      <c r="AA55" s="12"/>
      <c r="AB55" s="13">
        <f>SUM(S55:AA55)</f>
        <v>9006</v>
      </c>
      <c r="AC55" s="14">
        <f t="shared" si="2"/>
        <v>11867</v>
      </c>
      <c r="AD55" s="12"/>
      <c r="AE55" s="12">
        <v>0</v>
      </c>
      <c r="AF55" s="12">
        <v>453934</v>
      </c>
      <c r="AG55" s="12"/>
      <c r="AH55" s="30">
        <f>SUM(AD55:AG55)</f>
        <v>453934</v>
      </c>
      <c r="AI55" s="12">
        <v>262</v>
      </c>
      <c r="AJ55" s="30">
        <f>+AH55-AI55</f>
        <v>453672</v>
      </c>
    </row>
    <row r="56" spans="1:36" ht="17.850000000000001" customHeight="1">
      <c r="A56" s="5">
        <f t="shared" si="5"/>
        <v>53</v>
      </c>
      <c r="B56" s="5" t="s">
        <v>48</v>
      </c>
      <c r="C56" s="5">
        <v>9856</v>
      </c>
      <c r="D56" s="6" t="s">
        <v>309</v>
      </c>
      <c r="E56" s="6"/>
      <c r="F56" s="5" t="s">
        <v>64</v>
      </c>
      <c r="G56" s="12">
        <v>182143</v>
      </c>
      <c r="H56" s="12">
        <v>135101</v>
      </c>
      <c r="I56" s="12">
        <v>18616</v>
      </c>
      <c r="J56" s="12"/>
      <c r="K56" s="12">
        <v>40000</v>
      </c>
      <c r="L56" s="12"/>
      <c r="M56" s="12"/>
      <c r="N56" s="12">
        <v>6339</v>
      </c>
      <c r="O56" s="12">
        <v>9431</v>
      </c>
      <c r="P56" s="12">
        <v>6555</v>
      </c>
      <c r="Q56" s="12">
        <v>1097</v>
      </c>
      <c r="R56" s="30">
        <f>SUM(G56:Q56)</f>
        <v>399282</v>
      </c>
      <c r="S56" s="12">
        <v>136958</v>
      </c>
      <c r="T56" s="12">
        <v>18143</v>
      </c>
      <c r="U56" s="12">
        <v>5268</v>
      </c>
      <c r="V56" s="12">
        <v>32839</v>
      </c>
      <c r="W56" s="12">
        <v>267083</v>
      </c>
      <c r="X56" s="12">
        <v>34648</v>
      </c>
      <c r="Y56" s="12">
        <v>16574</v>
      </c>
      <c r="Z56" s="12">
        <v>20712</v>
      </c>
      <c r="AA56" s="12"/>
      <c r="AB56" s="13">
        <f>SUM(S56:AA56)</f>
        <v>532225</v>
      </c>
      <c r="AC56" s="14">
        <f t="shared" si="2"/>
        <v>-132943</v>
      </c>
      <c r="AD56" s="12">
        <v>5519000</v>
      </c>
      <c r="AE56" s="12">
        <v>188985</v>
      </c>
      <c r="AF56" s="12">
        <v>338188</v>
      </c>
      <c r="AG56" s="12"/>
      <c r="AH56" s="30">
        <f>SUM(AD56:AG56)</f>
        <v>6046173</v>
      </c>
      <c r="AI56" s="12"/>
      <c r="AJ56" s="30">
        <f>+AH56-AI56</f>
        <v>6046173</v>
      </c>
    </row>
    <row r="57" spans="1:36" ht="17.850000000000001" customHeight="1">
      <c r="A57" s="5">
        <f t="shared" si="5"/>
        <v>54</v>
      </c>
      <c r="B57" s="5" t="s">
        <v>48</v>
      </c>
      <c r="C57" s="5">
        <v>9761</v>
      </c>
      <c r="D57" s="6" t="s">
        <v>310</v>
      </c>
      <c r="E57" s="6"/>
      <c r="F57" s="5" t="s">
        <v>59</v>
      </c>
      <c r="G57" s="12">
        <v>143000</v>
      </c>
      <c r="H57" s="12">
        <v>3326</v>
      </c>
      <c r="I57" s="12">
        <v>6418</v>
      </c>
      <c r="J57" s="12"/>
      <c r="K57" s="12">
        <v>15000</v>
      </c>
      <c r="L57" s="12"/>
      <c r="M57" s="12"/>
      <c r="N57" s="12"/>
      <c r="O57" s="12">
        <v>2279</v>
      </c>
      <c r="P57" s="12">
        <v>21069</v>
      </c>
      <c r="Q57" s="12">
        <v>1087</v>
      </c>
      <c r="R57" s="30">
        <f>SUM(G57:Q57)</f>
        <v>192179</v>
      </c>
      <c r="S57" s="12">
        <v>62496</v>
      </c>
      <c r="T57" s="12"/>
      <c r="U57" s="12"/>
      <c r="V57" s="12">
        <v>14607</v>
      </c>
      <c r="W57" s="12">
        <v>20172</v>
      </c>
      <c r="X57" s="12">
        <v>29788</v>
      </c>
      <c r="Y57" s="12">
        <v>58841</v>
      </c>
      <c r="Z57" s="12"/>
      <c r="AA57" s="12">
        <v>420</v>
      </c>
      <c r="AB57" s="13">
        <f>SUM(S57:AA57)</f>
        <v>186324</v>
      </c>
      <c r="AC57" s="14">
        <f t="shared" si="2"/>
        <v>5855</v>
      </c>
      <c r="AD57" s="12">
        <v>1056354</v>
      </c>
      <c r="AE57" s="12">
        <v>18654</v>
      </c>
      <c r="AF57" s="12">
        <v>162944</v>
      </c>
      <c r="AG57" s="12">
        <v>2880</v>
      </c>
      <c r="AH57" s="30">
        <f>SUM(AD57:AG57)</f>
        <v>1240832</v>
      </c>
      <c r="AI57" s="12">
        <v>15734</v>
      </c>
      <c r="AJ57" s="30">
        <f>+AH57-AI57</f>
        <v>1225098</v>
      </c>
    </row>
    <row r="58" spans="1:36" ht="17.850000000000001" customHeight="1">
      <c r="A58" s="5">
        <f t="shared" si="5"/>
        <v>55</v>
      </c>
      <c r="B58" s="5" t="s">
        <v>48</v>
      </c>
      <c r="C58" s="33">
        <v>9834</v>
      </c>
      <c r="D58" s="6" t="s">
        <v>311</v>
      </c>
      <c r="E58" s="6"/>
      <c r="F58" s="5" t="s">
        <v>59</v>
      </c>
      <c r="G58" s="12">
        <v>35784</v>
      </c>
      <c r="H58" s="12"/>
      <c r="I58" s="12"/>
      <c r="J58" s="12"/>
      <c r="K58" s="12">
        <v>57500</v>
      </c>
      <c r="L58" s="12">
        <v>0</v>
      </c>
      <c r="M58" s="12"/>
      <c r="N58" s="12">
        <v>12200</v>
      </c>
      <c r="O58" s="12">
        <v>573</v>
      </c>
      <c r="P58" s="12"/>
      <c r="Q58" s="12">
        <v>30</v>
      </c>
      <c r="R58" s="30">
        <f t="shared" si="7"/>
        <v>106087</v>
      </c>
      <c r="S58" s="12">
        <v>11015</v>
      </c>
      <c r="T58" s="12"/>
      <c r="U58" s="12">
        <v>79006</v>
      </c>
      <c r="V58" s="12"/>
      <c r="W58" s="12">
        <v>18781</v>
      </c>
      <c r="X58" s="12">
        <v>6188</v>
      </c>
      <c r="Y58" s="12">
        <v>1280</v>
      </c>
      <c r="Z58" s="12">
        <v>3024</v>
      </c>
      <c r="AA58" s="12"/>
      <c r="AB58" s="13">
        <f t="shared" si="8"/>
        <v>119294</v>
      </c>
      <c r="AC58" s="14">
        <f t="shared" si="2"/>
        <v>-13207</v>
      </c>
      <c r="AD58" s="12">
        <v>427543</v>
      </c>
      <c r="AE58" s="12">
        <v>7225</v>
      </c>
      <c r="AF58" s="12">
        <v>122935</v>
      </c>
      <c r="AG58" s="12">
        <v>1797</v>
      </c>
      <c r="AH58" s="30">
        <f t="shared" si="13"/>
        <v>559500</v>
      </c>
      <c r="AI58" s="12">
        <v>1378</v>
      </c>
      <c r="AJ58" s="30">
        <f t="shared" si="9"/>
        <v>558122</v>
      </c>
    </row>
    <row r="59" spans="1:36" ht="17.850000000000001" customHeight="1">
      <c r="A59" s="5">
        <f t="shared" si="5"/>
        <v>56</v>
      </c>
      <c r="B59" s="5" t="s">
        <v>48</v>
      </c>
      <c r="C59" s="5">
        <v>9791</v>
      </c>
      <c r="D59" s="6" t="s">
        <v>312</v>
      </c>
      <c r="E59" s="6"/>
      <c r="F59" s="5" t="s">
        <v>59</v>
      </c>
      <c r="G59" s="3">
        <v>14250</v>
      </c>
      <c r="H59" s="3"/>
      <c r="I59" s="3"/>
      <c r="J59" s="3"/>
      <c r="K59" s="3">
        <v>0</v>
      </c>
      <c r="L59" s="3"/>
      <c r="M59" s="3"/>
      <c r="N59" s="3"/>
      <c r="O59" s="3">
        <v>1338</v>
      </c>
      <c r="P59" s="3">
        <v>3819</v>
      </c>
      <c r="Q59" s="3">
        <v>1261</v>
      </c>
      <c r="R59" s="30">
        <f>SUM(G59:Q59)</f>
        <v>20668</v>
      </c>
      <c r="S59" s="3">
        <v>1236</v>
      </c>
      <c r="T59" s="3"/>
      <c r="U59" s="3">
        <v>2370</v>
      </c>
      <c r="V59" s="3">
        <v>42</v>
      </c>
      <c r="W59" s="3">
        <v>8651</v>
      </c>
      <c r="X59" s="3">
        <v>1427</v>
      </c>
      <c r="Y59" s="3"/>
      <c r="Z59" s="3">
        <v>0</v>
      </c>
      <c r="AA59" s="3"/>
      <c r="AB59" s="13">
        <f>SUM(S59:AA59)</f>
        <v>13726</v>
      </c>
      <c r="AC59" s="14">
        <f t="shared" si="2"/>
        <v>6942</v>
      </c>
      <c r="AD59" s="3">
        <v>445000</v>
      </c>
      <c r="AE59" s="3"/>
      <c r="AF59" s="3">
        <v>93745</v>
      </c>
      <c r="AG59" s="3"/>
      <c r="AH59" s="30">
        <f>SUM(AD59:AG59)</f>
        <v>538745</v>
      </c>
      <c r="AI59" s="3"/>
      <c r="AJ59" s="30">
        <f>+AH59-AI59</f>
        <v>538745</v>
      </c>
    </row>
    <row r="60" spans="1:36" ht="17.850000000000001" customHeight="1">
      <c r="A60" s="5">
        <f t="shared" si="5"/>
        <v>57</v>
      </c>
      <c r="B60" s="5" t="s">
        <v>48</v>
      </c>
      <c r="C60" s="5">
        <v>9756</v>
      </c>
      <c r="D60" s="6" t="s">
        <v>313</v>
      </c>
      <c r="E60" s="6"/>
      <c r="F60" s="5" t="s">
        <v>59</v>
      </c>
      <c r="G60" s="12">
        <v>64515</v>
      </c>
      <c r="H60" s="12">
        <v>10899</v>
      </c>
      <c r="I60" s="12">
        <v>914</v>
      </c>
      <c r="J60" s="12">
        <v>0</v>
      </c>
      <c r="K60" s="12">
        <v>8000</v>
      </c>
      <c r="L60" s="12"/>
      <c r="M60" s="12"/>
      <c r="N60" s="12">
        <v>18160</v>
      </c>
      <c r="O60" s="12">
        <v>7407</v>
      </c>
      <c r="P60" s="12"/>
      <c r="Q60" s="12">
        <v>939</v>
      </c>
      <c r="R60" s="30">
        <f>SUM(G60:Q60)</f>
        <v>110834</v>
      </c>
      <c r="S60" s="12">
        <v>77826</v>
      </c>
      <c r="T60" s="12">
        <v>17073</v>
      </c>
      <c r="U60" s="12">
        <v>845</v>
      </c>
      <c r="V60" s="12">
        <v>3420</v>
      </c>
      <c r="W60" s="12">
        <v>35459</v>
      </c>
      <c r="X60" s="12">
        <v>16042</v>
      </c>
      <c r="Y60" s="12">
        <v>5492</v>
      </c>
      <c r="Z60" s="12">
        <v>550</v>
      </c>
      <c r="AA60" s="12">
        <v>10</v>
      </c>
      <c r="AB60" s="13">
        <f>SUM(S60:AA60)</f>
        <v>156717</v>
      </c>
      <c r="AC60" s="14">
        <f t="shared" si="2"/>
        <v>-45883</v>
      </c>
      <c r="AD60" s="12">
        <v>983000</v>
      </c>
      <c r="AE60" s="12">
        <v>77971</v>
      </c>
      <c r="AF60" s="12">
        <v>475544</v>
      </c>
      <c r="AG60" s="12">
        <v>3111</v>
      </c>
      <c r="AH60" s="30">
        <f>SUM(AD60:AG60)</f>
        <v>1539626</v>
      </c>
      <c r="AI60" s="12">
        <v>4954</v>
      </c>
      <c r="AJ60" s="30">
        <f>+AH60-AI60</f>
        <v>1534672</v>
      </c>
    </row>
    <row r="61" spans="1:36" ht="17.850000000000001" customHeight="1">
      <c r="A61" s="5">
        <f t="shared" si="5"/>
        <v>58</v>
      </c>
      <c r="B61" s="5" t="s">
        <v>48</v>
      </c>
      <c r="C61" s="5">
        <v>9854</v>
      </c>
      <c r="D61" s="6" t="s">
        <v>314</v>
      </c>
      <c r="E61" s="6"/>
      <c r="F61" s="5" t="s">
        <v>59</v>
      </c>
      <c r="G61" s="12">
        <v>327915</v>
      </c>
      <c r="H61" s="12">
        <v>21444</v>
      </c>
      <c r="I61" s="12">
        <v>160799</v>
      </c>
      <c r="J61" s="12">
        <v>324770</v>
      </c>
      <c r="K61" s="12">
        <v>3973</v>
      </c>
      <c r="L61" s="12"/>
      <c r="M61" s="12"/>
      <c r="N61" s="12">
        <v>51223</v>
      </c>
      <c r="O61" s="12">
        <v>7811</v>
      </c>
      <c r="P61" s="12">
        <v>16602</v>
      </c>
      <c r="Q61" s="12">
        <v>30301</v>
      </c>
      <c r="R61" s="30">
        <f>SUM(G61:Q61)</f>
        <v>944838</v>
      </c>
      <c r="S61" s="12">
        <v>216318</v>
      </c>
      <c r="T61" s="12">
        <v>39000</v>
      </c>
      <c r="U61" s="12">
        <v>24927</v>
      </c>
      <c r="V61" s="12">
        <v>38231</v>
      </c>
      <c r="W61" s="12">
        <v>98589</v>
      </c>
      <c r="X61" s="12">
        <v>90010</v>
      </c>
      <c r="Y61" s="12">
        <v>12955</v>
      </c>
      <c r="Z61" s="12">
        <v>137057</v>
      </c>
      <c r="AA61" s="12"/>
      <c r="AB61" s="13">
        <f>SUM(S61:AA61)</f>
        <v>657087</v>
      </c>
      <c r="AC61" s="14">
        <f t="shared" si="2"/>
        <v>287751</v>
      </c>
      <c r="AD61" s="12">
        <v>4277173</v>
      </c>
      <c r="AE61" s="12">
        <v>90286</v>
      </c>
      <c r="AF61" s="12">
        <v>556575</v>
      </c>
      <c r="AG61" s="12">
        <v>148358</v>
      </c>
      <c r="AH61" s="30">
        <f>SUM(AD61:AG61)</f>
        <v>5072392</v>
      </c>
      <c r="AI61" s="12">
        <v>36642</v>
      </c>
      <c r="AJ61" s="30">
        <f>+AH61-AI61</f>
        <v>5035750</v>
      </c>
    </row>
    <row r="62" spans="1:36" ht="17.850000000000001" customHeight="1">
      <c r="A62" s="5">
        <f t="shared" si="5"/>
        <v>59</v>
      </c>
      <c r="B62" s="5" t="s">
        <v>48</v>
      </c>
      <c r="C62" s="33">
        <v>9845</v>
      </c>
      <c r="D62" s="6" t="s">
        <v>315</v>
      </c>
      <c r="E62" s="6"/>
      <c r="F62" s="5" t="s">
        <v>59</v>
      </c>
      <c r="G62" s="12">
        <v>18225</v>
      </c>
      <c r="H62" s="12"/>
      <c r="I62" s="12">
        <v>0</v>
      </c>
      <c r="J62" s="12">
        <v>0</v>
      </c>
      <c r="K62" s="12">
        <v>100</v>
      </c>
      <c r="L62" s="12">
        <v>0</v>
      </c>
      <c r="M62" s="12"/>
      <c r="N62" s="12">
        <v>13265</v>
      </c>
      <c r="O62" s="12">
        <v>2257</v>
      </c>
      <c r="P62" s="12"/>
      <c r="Q62" s="12"/>
      <c r="R62" s="30">
        <f t="shared" si="7"/>
        <v>33847</v>
      </c>
      <c r="S62" s="12">
        <v>0</v>
      </c>
      <c r="T62" s="12">
        <v>0</v>
      </c>
      <c r="U62" s="12"/>
      <c r="V62" s="12">
        <v>5109</v>
      </c>
      <c r="W62" s="12">
        <v>11306</v>
      </c>
      <c r="X62" s="12">
        <v>5689</v>
      </c>
      <c r="Y62" s="12">
        <v>10114</v>
      </c>
      <c r="Z62" s="12">
        <v>5470</v>
      </c>
      <c r="AA62" s="12">
        <v>0</v>
      </c>
      <c r="AB62" s="13">
        <f t="shared" si="8"/>
        <v>37688</v>
      </c>
      <c r="AC62" s="14">
        <f t="shared" si="2"/>
        <v>-3841</v>
      </c>
      <c r="AD62" s="12">
        <v>535000</v>
      </c>
      <c r="AE62" s="12"/>
      <c r="AF62" s="12">
        <v>116982</v>
      </c>
      <c r="AG62" s="12">
        <v>0</v>
      </c>
      <c r="AH62" s="30">
        <f t="shared" si="13"/>
        <v>651982</v>
      </c>
      <c r="AI62" s="12"/>
      <c r="AJ62" s="30">
        <f t="shared" si="9"/>
        <v>651982</v>
      </c>
    </row>
    <row r="63" spans="1:36" ht="17.850000000000001" customHeight="1">
      <c r="A63" s="5">
        <f t="shared" si="5"/>
        <v>60</v>
      </c>
      <c r="B63" s="5" t="s">
        <v>48</v>
      </c>
      <c r="C63" s="33">
        <v>9832</v>
      </c>
      <c r="D63" s="6" t="s">
        <v>316</v>
      </c>
      <c r="E63" s="6"/>
      <c r="F63" s="5" t="s">
        <v>59</v>
      </c>
      <c r="G63" s="12">
        <v>249735</v>
      </c>
      <c r="H63" s="12">
        <v>0</v>
      </c>
      <c r="I63" s="12">
        <v>245</v>
      </c>
      <c r="J63" s="12">
        <v>213047</v>
      </c>
      <c r="K63" s="12">
        <v>20000</v>
      </c>
      <c r="L63" s="12">
        <v>10000</v>
      </c>
      <c r="M63" s="12"/>
      <c r="N63" s="12">
        <v>16476</v>
      </c>
      <c r="O63" s="12">
        <v>15813</v>
      </c>
      <c r="P63" s="12">
        <v>17326</v>
      </c>
      <c r="Q63" s="12"/>
      <c r="R63" s="30">
        <f>SUM(G63:Q63)</f>
        <v>542642</v>
      </c>
      <c r="S63" s="12">
        <v>75459</v>
      </c>
      <c r="T63" s="12">
        <v>6455</v>
      </c>
      <c r="U63" s="12">
        <v>206</v>
      </c>
      <c r="V63" s="12">
        <v>127692</v>
      </c>
      <c r="W63" s="12">
        <v>67309</v>
      </c>
      <c r="X63" s="12">
        <v>87226</v>
      </c>
      <c r="Y63" s="12">
        <v>8496</v>
      </c>
      <c r="Z63" s="12">
        <v>9175</v>
      </c>
      <c r="AA63" s="12">
        <v>0</v>
      </c>
      <c r="AB63" s="13">
        <f>SUM(S63:AA63)</f>
        <v>382018</v>
      </c>
      <c r="AC63" s="14">
        <f t="shared" si="2"/>
        <v>160624</v>
      </c>
      <c r="AD63" s="12">
        <v>1512259</v>
      </c>
      <c r="AE63" s="12">
        <v>8596</v>
      </c>
      <c r="AF63" s="12">
        <v>1254521</v>
      </c>
      <c r="AG63" s="12">
        <v>4271</v>
      </c>
      <c r="AH63" s="30">
        <f>SUM(AD63:AG63)</f>
        <v>2779647</v>
      </c>
      <c r="AI63" s="12">
        <v>15413</v>
      </c>
      <c r="AJ63" s="30">
        <f>+AH63-AI63</f>
        <v>2764234</v>
      </c>
    </row>
    <row r="64" spans="1:36" ht="17.850000000000001" customHeight="1">
      <c r="A64" s="5">
        <f t="shared" si="5"/>
        <v>61</v>
      </c>
      <c r="B64" s="5" t="s">
        <v>48</v>
      </c>
      <c r="C64" s="33">
        <v>9848</v>
      </c>
      <c r="D64" s="6" t="s">
        <v>317</v>
      </c>
      <c r="E64" s="6"/>
      <c r="F64" s="5" t="s">
        <v>64</v>
      </c>
      <c r="G64" s="12">
        <v>25953</v>
      </c>
      <c r="H64" s="12">
        <v>0</v>
      </c>
      <c r="I64" s="12"/>
      <c r="J64" s="12">
        <v>0</v>
      </c>
      <c r="K64" s="12"/>
      <c r="L64" s="12">
        <v>0</v>
      </c>
      <c r="M64" s="12"/>
      <c r="N64" s="12">
        <v>19488</v>
      </c>
      <c r="O64" s="12">
        <v>13953</v>
      </c>
      <c r="P64" s="12"/>
      <c r="Q64" s="12">
        <v>2746</v>
      </c>
      <c r="R64" s="30">
        <f t="shared" si="7"/>
        <v>62140</v>
      </c>
      <c r="S64" s="12"/>
      <c r="T64" s="12"/>
      <c r="U64" s="12"/>
      <c r="V64" s="12">
        <v>7462</v>
      </c>
      <c r="W64" s="12">
        <v>14940</v>
      </c>
      <c r="X64" s="12">
        <v>5559</v>
      </c>
      <c r="Y64" s="12"/>
      <c r="Z64" s="12"/>
      <c r="AA64" s="12">
        <v>1601</v>
      </c>
      <c r="AB64" s="13">
        <f t="shared" si="8"/>
        <v>29562</v>
      </c>
      <c r="AC64" s="14">
        <f t="shared" si="2"/>
        <v>32578</v>
      </c>
      <c r="AD64" s="12"/>
      <c r="AE64" s="12"/>
      <c r="AF64" s="12">
        <v>351271</v>
      </c>
      <c r="AG64" s="12"/>
      <c r="AH64" s="30">
        <f t="shared" si="13"/>
        <v>351271</v>
      </c>
      <c r="AI64" s="12"/>
      <c r="AJ64" s="30">
        <f t="shared" si="9"/>
        <v>351271</v>
      </c>
    </row>
    <row r="65" spans="1:36" ht="17.850000000000001" customHeight="1">
      <c r="A65" s="5">
        <f t="shared" si="5"/>
        <v>62</v>
      </c>
      <c r="B65" s="5" t="s">
        <v>48</v>
      </c>
      <c r="C65" s="5">
        <v>9821</v>
      </c>
      <c r="D65" s="6" t="s">
        <v>318</v>
      </c>
      <c r="E65" s="6"/>
      <c r="F65" s="5" t="s">
        <v>64</v>
      </c>
      <c r="G65" s="12">
        <v>39778</v>
      </c>
      <c r="H65" s="12"/>
      <c r="I65" s="12">
        <v>2531</v>
      </c>
      <c r="J65" s="12">
        <v>0</v>
      </c>
      <c r="K65" s="12">
        <v>0</v>
      </c>
      <c r="L65" s="12">
        <v>0</v>
      </c>
      <c r="M65" s="12"/>
      <c r="N65" s="12">
        <v>1850</v>
      </c>
      <c r="O65" s="12">
        <v>920</v>
      </c>
      <c r="P65" s="12"/>
      <c r="Q65" s="12">
        <v>801</v>
      </c>
      <c r="R65" s="30">
        <f>SUM(G65:Q65)</f>
        <v>45880</v>
      </c>
      <c r="S65" s="12">
        <v>10255</v>
      </c>
      <c r="T65" s="12">
        <v>3136</v>
      </c>
      <c r="U65" s="12">
        <v>6673</v>
      </c>
      <c r="V65" s="12">
        <v>207</v>
      </c>
      <c r="W65" s="12">
        <v>6495</v>
      </c>
      <c r="X65" s="12">
        <v>8021</v>
      </c>
      <c r="Y65" s="12">
        <v>2142</v>
      </c>
      <c r="Z65" s="12">
        <v>826</v>
      </c>
      <c r="AA65" s="12"/>
      <c r="AB65" s="13">
        <f>SUM(S65:AA65)</f>
        <v>37755</v>
      </c>
      <c r="AC65" s="14">
        <f t="shared" si="2"/>
        <v>8125</v>
      </c>
      <c r="AD65" s="12">
        <v>422000</v>
      </c>
      <c r="AE65" s="12">
        <v>0</v>
      </c>
      <c r="AF65" s="12">
        <v>54260</v>
      </c>
      <c r="AG65" s="12">
        <v>0</v>
      </c>
      <c r="AH65" s="30">
        <f>SUM(AD65:AG65)</f>
        <v>476260</v>
      </c>
      <c r="AI65" s="12">
        <v>0</v>
      </c>
      <c r="AJ65" s="30">
        <f>+AH65-AI65</f>
        <v>476260</v>
      </c>
    </row>
    <row r="66" spans="1:36" s="40" customFormat="1" ht="15.6">
      <c r="A66" s="36"/>
      <c r="B66" s="36"/>
      <c r="C66" s="37"/>
      <c r="D66" s="38" t="s">
        <v>94</v>
      </c>
      <c r="E66" s="38"/>
      <c r="F66" s="36"/>
      <c r="G66" s="39">
        <f>SUBTOTAL(109,G4:G65)</f>
        <v>5461419</v>
      </c>
      <c r="H66" s="39">
        <f t="shared" ref="H66:AJ66" si="14">SUBTOTAL(109,H4:H65)</f>
        <v>219141</v>
      </c>
      <c r="I66" s="39">
        <f t="shared" si="14"/>
        <v>375857</v>
      </c>
      <c r="J66" s="39">
        <f t="shared" si="14"/>
        <v>804715</v>
      </c>
      <c r="K66" s="39">
        <f t="shared" si="14"/>
        <v>832451</v>
      </c>
      <c r="L66" s="39">
        <f t="shared" si="14"/>
        <v>96849</v>
      </c>
      <c r="M66" s="39">
        <f t="shared" si="14"/>
        <v>11427</v>
      </c>
      <c r="N66" s="39">
        <f t="shared" si="14"/>
        <v>938550</v>
      </c>
      <c r="O66" s="39">
        <f t="shared" si="14"/>
        <v>480787</v>
      </c>
      <c r="P66" s="39">
        <f t="shared" si="14"/>
        <v>329347</v>
      </c>
      <c r="Q66" s="39">
        <f t="shared" si="14"/>
        <v>146507</v>
      </c>
      <c r="R66" s="44">
        <f t="shared" si="14"/>
        <v>9697050</v>
      </c>
      <c r="S66" s="39">
        <f t="shared" si="14"/>
        <v>2934505</v>
      </c>
      <c r="T66" s="39">
        <f t="shared" si="14"/>
        <v>416424</v>
      </c>
      <c r="U66" s="39">
        <f t="shared" si="14"/>
        <v>296122</v>
      </c>
      <c r="V66" s="39">
        <f t="shared" si="14"/>
        <v>1170738</v>
      </c>
      <c r="W66" s="39">
        <f t="shared" si="14"/>
        <v>2029700</v>
      </c>
      <c r="X66" s="39">
        <f t="shared" si="14"/>
        <v>1187359</v>
      </c>
      <c r="Y66" s="39">
        <f t="shared" si="14"/>
        <v>458523</v>
      </c>
      <c r="Z66" s="39">
        <f t="shared" si="14"/>
        <v>323972</v>
      </c>
      <c r="AA66" s="39">
        <f t="shared" si="14"/>
        <v>429294</v>
      </c>
      <c r="AB66" s="50">
        <f t="shared" si="14"/>
        <v>9314354</v>
      </c>
      <c r="AC66" s="50">
        <f t="shared" si="14"/>
        <v>382696</v>
      </c>
      <c r="AD66" s="39">
        <f t="shared" si="14"/>
        <v>90472763</v>
      </c>
      <c r="AE66" s="39">
        <f t="shared" si="14"/>
        <v>2339001</v>
      </c>
      <c r="AF66" s="39">
        <f t="shared" si="14"/>
        <v>20153381</v>
      </c>
      <c r="AG66" s="39">
        <f t="shared" si="14"/>
        <v>261372</v>
      </c>
      <c r="AH66" s="44">
        <f t="shared" si="14"/>
        <v>113226517</v>
      </c>
      <c r="AI66" s="39">
        <f t="shared" si="14"/>
        <v>751616</v>
      </c>
      <c r="AJ66" s="44">
        <f t="shared" si="14"/>
        <v>112474901</v>
      </c>
    </row>
    <row r="67" spans="1:36" s="40" customFormat="1" ht="15.6">
      <c r="A67" s="41"/>
      <c r="B67" s="41"/>
      <c r="C67" s="42"/>
      <c r="D67" s="38" t="s">
        <v>95</v>
      </c>
      <c r="E67" s="43"/>
      <c r="F67" s="41"/>
      <c r="G67" s="39">
        <v>5468924</v>
      </c>
      <c r="H67" s="39">
        <v>237422</v>
      </c>
      <c r="I67" s="39">
        <v>266410</v>
      </c>
      <c r="J67" s="39">
        <v>407183</v>
      </c>
      <c r="K67" s="39">
        <v>907641</v>
      </c>
      <c r="L67" s="39">
        <v>275491</v>
      </c>
      <c r="M67" s="39">
        <v>52500</v>
      </c>
      <c r="N67" s="39">
        <v>851827</v>
      </c>
      <c r="O67" s="39">
        <v>561300</v>
      </c>
      <c r="P67" s="39">
        <v>381072</v>
      </c>
      <c r="Q67" s="39">
        <v>213585</v>
      </c>
      <c r="R67" s="44">
        <v>9623355</v>
      </c>
      <c r="S67" s="46">
        <v>2943329</v>
      </c>
      <c r="T67" s="39">
        <v>391470</v>
      </c>
      <c r="U67" s="39">
        <v>271035</v>
      </c>
      <c r="V67" s="39">
        <v>1267880</v>
      </c>
      <c r="W67" s="39">
        <v>2106036</v>
      </c>
      <c r="X67" s="39">
        <v>1230947</v>
      </c>
      <c r="Y67" s="39">
        <v>404168</v>
      </c>
      <c r="Z67" s="39">
        <v>245876</v>
      </c>
      <c r="AA67" s="39">
        <v>311974</v>
      </c>
      <c r="AB67" s="50">
        <v>9172715</v>
      </c>
      <c r="AC67" s="52">
        <v>450640</v>
      </c>
      <c r="AD67" s="39">
        <v>89831124</v>
      </c>
      <c r="AE67" s="39">
        <v>2485858</v>
      </c>
      <c r="AF67" s="39">
        <v>19868815</v>
      </c>
      <c r="AG67" s="39">
        <v>215945</v>
      </c>
      <c r="AH67" s="44">
        <v>112401742</v>
      </c>
      <c r="AI67" s="39">
        <v>980295</v>
      </c>
      <c r="AJ67" s="44">
        <v>111421447</v>
      </c>
    </row>
    <row r="68" spans="1:36" s="40" customFormat="1" ht="15.6">
      <c r="A68" s="41"/>
      <c r="B68" s="41"/>
      <c r="C68" s="42"/>
      <c r="D68" s="38" t="s">
        <v>52</v>
      </c>
      <c r="E68" s="43"/>
      <c r="F68" s="41"/>
      <c r="G68" s="47">
        <f>G66/G67</f>
        <v>0.99862770080549668</v>
      </c>
      <c r="H68" s="47">
        <f t="shared" ref="H68:AJ68" si="15">H66/H67</f>
        <v>0.92300208068334022</v>
      </c>
      <c r="I68" s="47">
        <f t="shared" si="15"/>
        <v>1.4108216658533839</v>
      </c>
      <c r="J68" s="47">
        <f t="shared" si="15"/>
        <v>1.9762981263952573</v>
      </c>
      <c r="K68" s="47">
        <f t="shared" si="15"/>
        <v>0.91715887669243679</v>
      </c>
      <c r="L68" s="47">
        <f t="shared" si="15"/>
        <v>0.35155050437219365</v>
      </c>
      <c r="M68" s="47">
        <f t="shared" si="15"/>
        <v>0.21765714285714285</v>
      </c>
      <c r="N68" s="47">
        <f t="shared" si="15"/>
        <v>1.101808231014044</v>
      </c>
      <c r="O68" s="47">
        <f t="shared" si="15"/>
        <v>0.85655977195795474</v>
      </c>
      <c r="P68" s="47">
        <f t="shared" si="15"/>
        <v>0.86426449594827226</v>
      </c>
      <c r="Q68" s="47">
        <f t="shared" si="15"/>
        <v>0.68594236486644666</v>
      </c>
      <c r="R68" s="48">
        <f t="shared" si="15"/>
        <v>1.0076579321868517</v>
      </c>
      <c r="S68" s="47">
        <f t="shared" si="15"/>
        <v>0.99700203409132993</v>
      </c>
      <c r="T68" s="47">
        <f t="shared" si="15"/>
        <v>1.0637443482259177</v>
      </c>
      <c r="U68" s="47">
        <f t="shared" si="15"/>
        <v>1.0925600014758241</v>
      </c>
      <c r="V68" s="47">
        <f t="shared" si="15"/>
        <v>0.92338233902262046</v>
      </c>
      <c r="W68" s="47">
        <f t="shared" si="15"/>
        <v>0.96375370601452204</v>
      </c>
      <c r="X68" s="47">
        <f t="shared" si="15"/>
        <v>0.9645898645514388</v>
      </c>
      <c r="Y68" s="47">
        <f t="shared" si="15"/>
        <v>1.1344861542724807</v>
      </c>
      <c r="Z68" s="47">
        <f t="shared" si="15"/>
        <v>1.3176235175454294</v>
      </c>
      <c r="AA68" s="47">
        <f t="shared" si="15"/>
        <v>1.3760569791072332</v>
      </c>
      <c r="AB68" s="51">
        <f t="shared" si="15"/>
        <v>1.0154413387966377</v>
      </c>
      <c r="AC68" s="51">
        <f t="shared" si="15"/>
        <v>0.84922776495650631</v>
      </c>
      <c r="AD68" s="47">
        <f t="shared" si="15"/>
        <v>1.0071427248310953</v>
      </c>
      <c r="AE68" s="47">
        <f t="shared" si="15"/>
        <v>0.94092301330164474</v>
      </c>
      <c r="AF68" s="47">
        <f t="shared" si="15"/>
        <v>1.0143222431735359</v>
      </c>
      <c r="AG68" s="47">
        <f t="shared" si="15"/>
        <v>1.2103637500289426</v>
      </c>
      <c r="AH68" s="48">
        <f t="shared" si="15"/>
        <v>1.0073377421499392</v>
      </c>
      <c r="AI68" s="47">
        <f t="shared" si="15"/>
        <v>0.76672430237836564</v>
      </c>
      <c r="AJ68" s="48">
        <f t="shared" si="15"/>
        <v>1.0094546788644738</v>
      </c>
    </row>
    <row r="71" spans="1:36">
      <c r="A71" s="21" t="s">
        <v>96</v>
      </c>
      <c r="B71" s="22"/>
    </row>
    <row r="72" spans="1:36">
      <c r="A72" s="23" t="s">
        <v>97</v>
      </c>
      <c r="B72" s="24">
        <f>COUNT(tblSouthern[[#All],[Ref]])</f>
        <v>62</v>
      </c>
    </row>
    <row r="73" spans="1:36">
      <c r="A73" s="25" t="s">
        <v>98</v>
      </c>
      <c r="B73" s="26">
        <f>COUNTIF(tblSouthern[[#All],[2021 Statistics Returned (Y/N)]],"Y")</f>
        <v>32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B34F-3A03-4D01-B97F-382F8855F425}">
  <sheetPr>
    <tabColor rgb="FFFF0000"/>
  </sheetPr>
  <dimension ref="A1:AJ26"/>
  <sheetViews>
    <sheetView workbookViewId="0">
      <pane xSplit="5" ySplit="3" topLeftCell="F4" activePane="bottomRight" state="frozen"/>
      <selection pane="bottomRight" activeCell="F4" sqref="F4"/>
      <selection pane="bottomLeft" activeCell="A4" sqref="A4"/>
      <selection pane="topRight" activeCell="F1" sqref="F1"/>
    </sheetView>
  </sheetViews>
  <sheetFormatPr defaultColWidth="12.140625" defaultRowHeight="14.45"/>
  <cols>
    <col min="2" max="2" width="15.28515625" bestFit="1" customWidth="1"/>
    <col min="3" max="3" width="12.140625" style="35"/>
    <col min="4" max="4" width="54.140625" bestFit="1" customWidth="1"/>
    <col min="5" max="5" width="17" bestFit="1" customWidth="1"/>
    <col min="6" max="36" width="15.5703125" customWidth="1"/>
  </cols>
  <sheetData>
    <row r="1" spans="1:36" s="28" customFormat="1" ht="23.45">
      <c r="A1" s="4" t="s">
        <v>319</v>
      </c>
      <c r="G1" s="94" t="s">
        <v>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 t="s">
        <v>5</v>
      </c>
      <c r="T1" s="95"/>
      <c r="U1" s="95"/>
      <c r="V1" s="95"/>
      <c r="W1" s="95"/>
      <c r="X1" s="95"/>
      <c r="Y1" s="95"/>
      <c r="Z1" s="95"/>
      <c r="AA1" s="95"/>
      <c r="AB1" s="95"/>
      <c r="AC1" s="29" t="s">
        <v>6</v>
      </c>
      <c r="AD1" s="94" t="s">
        <v>7</v>
      </c>
      <c r="AE1" s="94"/>
      <c r="AF1" s="94"/>
      <c r="AG1" s="94"/>
      <c r="AH1" s="94"/>
      <c r="AI1" s="94"/>
      <c r="AJ1" s="94"/>
    </row>
    <row r="2" spans="1:36" ht="17.850000000000001" customHeight="1">
      <c r="C2"/>
    </row>
    <row r="3" spans="1:36" ht="62.1" customHeight="1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50000000000001" customHeight="1">
      <c r="A4" s="35">
        <v>1</v>
      </c>
      <c r="B4" t="s">
        <v>49</v>
      </c>
      <c r="C4" s="35">
        <v>9490</v>
      </c>
      <c r="D4" t="s">
        <v>320</v>
      </c>
      <c r="F4" t="s">
        <v>64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/>
      <c r="N4" s="12">
        <v>0</v>
      </c>
      <c r="O4" s="12">
        <v>0</v>
      </c>
      <c r="P4" s="12">
        <v>0</v>
      </c>
      <c r="Q4" s="12">
        <v>0</v>
      </c>
      <c r="R4" s="32">
        <f t="shared" ref="R4:R17" si="0">SUM(G4:Q4)</f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3">
        <f t="shared" ref="AB4:AB17" si="1">SUM(S4:AA4)</f>
        <v>0</v>
      </c>
      <c r="AC4" s="14">
        <f t="shared" ref="AC4:AC18" si="2">R4-AB4</f>
        <v>0</v>
      </c>
      <c r="AD4" s="12">
        <v>0</v>
      </c>
      <c r="AE4" s="12">
        <v>0</v>
      </c>
      <c r="AF4" s="12">
        <v>0</v>
      </c>
      <c r="AG4" s="12">
        <v>0</v>
      </c>
      <c r="AH4" s="32">
        <f t="shared" ref="AH4:AH17" si="3">SUM(AD4:AG4)</f>
        <v>0</v>
      </c>
      <c r="AI4" s="12">
        <v>0</v>
      </c>
      <c r="AJ4" s="32">
        <f t="shared" ref="AJ4:AJ17" si="4">+AH4-AI4</f>
        <v>0</v>
      </c>
    </row>
    <row r="5" spans="1:36" ht="17.850000000000001" customHeight="1">
      <c r="A5" s="35">
        <f t="shared" ref="A5:A18" si="5">A4+1</f>
        <v>2</v>
      </c>
      <c r="B5" t="s">
        <v>49</v>
      </c>
      <c r="C5" s="35">
        <v>9483</v>
      </c>
      <c r="D5" t="s">
        <v>321</v>
      </c>
      <c r="F5" t="s">
        <v>64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/>
      <c r="N5" s="12">
        <v>0</v>
      </c>
      <c r="O5" s="12">
        <v>0</v>
      </c>
      <c r="P5" s="12">
        <v>0</v>
      </c>
      <c r="Q5" s="12">
        <v>0</v>
      </c>
      <c r="R5" s="32">
        <f t="shared" si="0"/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3">
        <f t="shared" si="1"/>
        <v>0</v>
      </c>
      <c r="AC5" s="14">
        <f t="shared" si="2"/>
        <v>0</v>
      </c>
      <c r="AD5" s="12">
        <v>0</v>
      </c>
      <c r="AE5" s="12">
        <v>0</v>
      </c>
      <c r="AF5" s="12">
        <v>0</v>
      </c>
      <c r="AG5" s="12">
        <v>0</v>
      </c>
      <c r="AH5" s="32">
        <f t="shared" si="3"/>
        <v>0</v>
      </c>
      <c r="AI5" s="12">
        <v>0</v>
      </c>
      <c r="AJ5" s="32">
        <f t="shared" si="4"/>
        <v>0</v>
      </c>
    </row>
    <row r="6" spans="1:36" ht="17.850000000000001" customHeight="1">
      <c r="A6" s="35">
        <f t="shared" si="5"/>
        <v>3</v>
      </c>
      <c r="B6" t="s">
        <v>49</v>
      </c>
      <c r="C6" s="35">
        <v>9494</v>
      </c>
      <c r="D6" t="s">
        <v>322</v>
      </c>
      <c r="F6" t="s">
        <v>64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/>
      <c r="N6" s="12">
        <v>0</v>
      </c>
      <c r="O6" s="12">
        <v>0</v>
      </c>
      <c r="P6" s="12">
        <v>0</v>
      </c>
      <c r="Q6" s="12">
        <v>0</v>
      </c>
      <c r="R6" s="32">
        <f t="shared" si="0"/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3">
        <f t="shared" si="1"/>
        <v>0</v>
      </c>
      <c r="AC6" s="14">
        <f t="shared" si="2"/>
        <v>0</v>
      </c>
      <c r="AD6" s="12">
        <v>0</v>
      </c>
      <c r="AE6" s="12">
        <v>0</v>
      </c>
      <c r="AF6" s="12">
        <v>0</v>
      </c>
      <c r="AG6" s="12">
        <v>0</v>
      </c>
      <c r="AH6" s="32">
        <f t="shared" si="3"/>
        <v>0</v>
      </c>
      <c r="AI6" s="12">
        <v>0</v>
      </c>
      <c r="AJ6" s="32">
        <f t="shared" si="4"/>
        <v>0</v>
      </c>
    </row>
    <row r="7" spans="1:36" ht="17.850000000000001" customHeight="1">
      <c r="A7" s="35">
        <f t="shared" si="5"/>
        <v>4</v>
      </c>
      <c r="B7" t="s">
        <v>49</v>
      </c>
      <c r="C7" s="35">
        <v>9485</v>
      </c>
      <c r="D7" t="s">
        <v>323</v>
      </c>
      <c r="F7" t="s">
        <v>64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>
        <v>0</v>
      </c>
      <c r="O7" s="12">
        <v>0</v>
      </c>
      <c r="P7" s="12">
        <v>0</v>
      </c>
      <c r="Q7" s="12">
        <v>0</v>
      </c>
      <c r="R7" s="32">
        <f t="shared" si="0"/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3">
        <f t="shared" si="1"/>
        <v>0</v>
      </c>
      <c r="AC7" s="14">
        <f t="shared" si="2"/>
        <v>0</v>
      </c>
      <c r="AD7" s="12">
        <v>0</v>
      </c>
      <c r="AE7" s="12">
        <v>0</v>
      </c>
      <c r="AF7" s="12">
        <v>0</v>
      </c>
      <c r="AG7" s="12">
        <v>0</v>
      </c>
      <c r="AH7" s="32">
        <f t="shared" si="3"/>
        <v>0</v>
      </c>
      <c r="AI7" s="12">
        <v>0</v>
      </c>
      <c r="AJ7" s="32">
        <f t="shared" si="4"/>
        <v>0</v>
      </c>
    </row>
    <row r="8" spans="1:36" ht="17.850000000000001" customHeight="1">
      <c r="A8" s="35">
        <f t="shared" si="5"/>
        <v>5</v>
      </c>
      <c r="B8" t="s">
        <v>49</v>
      </c>
      <c r="C8" s="35">
        <v>9486</v>
      </c>
      <c r="D8" t="s">
        <v>324</v>
      </c>
      <c r="F8" t="s">
        <v>64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/>
      <c r="N8" s="12">
        <v>0</v>
      </c>
      <c r="O8" s="12">
        <v>0</v>
      </c>
      <c r="P8" s="12">
        <v>0</v>
      </c>
      <c r="Q8" s="12">
        <v>0</v>
      </c>
      <c r="R8" s="32">
        <f t="shared" si="0"/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3">
        <f t="shared" si="1"/>
        <v>0</v>
      </c>
      <c r="AC8" s="14">
        <f t="shared" si="2"/>
        <v>0</v>
      </c>
      <c r="AD8" s="12">
        <v>0</v>
      </c>
      <c r="AE8" s="12">
        <v>0</v>
      </c>
      <c r="AF8" s="12">
        <v>0</v>
      </c>
      <c r="AG8" s="12">
        <v>0</v>
      </c>
      <c r="AH8" s="32">
        <f t="shared" si="3"/>
        <v>0</v>
      </c>
      <c r="AI8" s="12">
        <v>0</v>
      </c>
      <c r="AJ8" s="32">
        <f t="shared" si="4"/>
        <v>0</v>
      </c>
    </row>
    <row r="9" spans="1:36" ht="17.850000000000001" customHeight="1">
      <c r="A9" s="35">
        <f t="shared" si="5"/>
        <v>6</v>
      </c>
      <c r="B9" t="s">
        <v>49</v>
      </c>
      <c r="C9" s="35">
        <v>9487</v>
      </c>
      <c r="D9" t="s">
        <v>325</v>
      </c>
      <c r="F9" t="s">
        <v>64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/>
      <c r="N9" s="12">
        <v>0</v>
      </c>
      <c r="O9" s="12">
        <v>0</v>
      </c>
      <c r="P9" s="12">
        <v>0</v>
      </c>
      <c r="Q9" s="12">
        <v>0</v>
      </c>
      <c r="R9" s="32">
        <f t="shared" si="0"/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3">
        <f t="shared" si="1"/>
        <v>0</v>
      </c>
      <c r="AC9" s="14">
        <f t="shared" si="2"/>
        <v>0</v>
      </c>
      <c r="AD9" s="12">
        <v>0</v>
      </c>
      <c r="AE9" s="12">
        <v>0</v>
      </c>
      <c r="AF9" s="12">
        <v>0</v>
      </c>
      <c r="AG9" s="12">
        <v>0</v>
      </c>
      <c r="AH9" s="32">
        <f t="shared" si="3"/>
        <v>0</v>
      </c>
      <c r="AI9" s="12">
        <v>0</v>
      </c>
      <c r="AJ9" s="32">
        <f t="shared" si="4"/>
        <v>0</v>
      </c>
    </row>
    <row r="10" spans="1:36" ht="17.850000000000001" customHeight="1">
      <c r="A10" s="35">
        <f t="shared" si="5"/>
        <v>7</v>
      </c>
      <c r="B10" t="s">
        <v>49</v>
      </c>
      <c r="C10" s="35">
        <v>9488</v>
      </c>
      <c r="D10" t="s">
        <v>326</v>
      </c>
      <c r="F10" t="s">
        <v>64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/>
      <c r="N10" s="12">
        <v>0</v>
      </c>
      <c r="O10" s="12">
        <v>0</v>
      </c>
      <c r="P10" s="12">
        <v>0</v>
      </c>
      <c r="Q10" s="12">
        <v>0</v>
      </c>
      <c r="R10" s="32">
        <f t="shared" si="0"/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3">
        <f t="shared" si="1"/>
        <v>0</v>
      </c>
      <c r="AC10" s="14">
        <f t="shared" si="2"/>
        <v>0</v>
      </c>
      <c r="AD10" s="12">
        <v>0</v>
      </c>
      <c r="AE10" s="12">
        <v>0</v>
      </c>
      <c r="AF10" s="12">
        <v>0</v>
      </c>
      <c r="AG10" s="12">
        <v>0</v>
      </c>
      <c r="AH10" s="32">
        <f t="shared" si="3"/>
        <v>0</v>
      </c>
      <c r="AI10" s="12">
        <v>0</v>
      </c>
      <c r="AJ10" s="32">
        <f t="shared" si="4"/>
        <v>0</v>
      </c>
    </row>
    <row r="11" spans="1:36" ht="17.850000000000001" customHeight="1">
      <c r="A11" s="35">
        <f t="shared" si="5"/>
        <v>8</v>
      </c>
      <c r="B11" t="s">
        <v>49</v>
      </c>
      <c r="C11" s="35">
        <v>9476</v>
      </c>
      <c r="D11" t="s">
        <v>327</v>
      </c>
      <c r="F11" t="s">
        <v>64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/>
      <c r="N11" s="12">
        <v>0</v>
      </c>
      <c r="O11" s="12">
        <v>0</v>
      </c>
      <c r="P11" s="12">
        <v>0</v>
      </c>
      <c r="Q11" s="12">
        <v>0</v>
      </c>
      <c r="R11" s="32">
        <f t="shared" si="0"/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3">
        <f t="shared" si="1"/>
        <v>0</v>
      </c>
      <c r="AC11" s="14">
        <f t="shared" si="2"/>
        <v>0</v>
      </c>
      <c r="AD11" s="12">
        <v>0</v>
      </c>
      <c r="AE11" s="12">
        <v>0</v>
      </c>
      <c r="AF11" s="12">
        <v>0</v>
      </c>
      <c r="AG11" s="12">
        <v>0</v>
      </c>
      <c r="AH11" s="32">
        <f t="shared" si="3"/>
        <v>0</v>
      </c>
      <c r="AI11" s="12">
        <v>0</v>
      </c>
      <c r="AJ11" s="32">
        <f t="shared" si="4"/>
        <v>0</v>
      </c>
    </row>
    <row r="12" spans="1:36" ht="17.850000000000001" customHeight="1">
      <c r="A12" s="35">
        <f t="shared" si="5"/>
        <v>9</v>
      </c>
      <c r="B12" t="s">
        <v>49</v>
      </c>
      <c r="C12" s="35">
        <v>18603</v>
      </c>
      <c r="D12" t="s">
        <v>328</v>
      </c>
      <c r="F12" t="s">
        <v>64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/>
      <c r="N12" s="12">
        <v>0</v>
      </c>
      <c r="O12" s="12">
        <v>0</v>
      </c>
      <c r="P12" s="12">
        <v>0</v>
      </c>
      <c r="Q12" s="12">
        <v>0</v>
      </c>
      <c r="R12" s="32">
        <f t="shared" si="0"/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f t="shared" si="1"/>
        <v>0</v>
      </c>
      <c r="AC12" s="14">
        <f t="shared" si="2"/>
        <v>0</v>
      </c>
      <c r="AD12" s="12">
        <v>0</v>
      </c>
      <c r="AE12" s="12">
        <v>0</v>
      </c>
      <c r="AF12" s="12">
        <v>0</v>
      </c>
      <c r="AG12" s="12">
        <v>0</v>
      </c>
      <c r="AH12" s="32">
        <f t="shared" si="3"/>
        <v>0</v>
      </c>
      <c r="AI12" s="12">
        <v>0</v>
      </c>
      <c r="AJ12" s="32">
        <f t="shared" si="4"/>
        <v>0</v>
      </c>
    </row>
    <row r="13" spans="1:36" ht="17.850000000000001" customHeight="1">
      <c r="A13" s="35">
        <f t="shared" si="5"/>
        <v>10</v>
      </c>
      <c r="B13" t="s">
        <v>49</v>
      </c>
      <c r="C13" s="35">
        <v>18082</v>
      </c>
      <c r="D13" t="s">
        <v>329</v>
      </c>
      <c r="F13" t="s">
        <v>64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/>
      <c r="N13" s="12">
        <v>0</v>
      </c>
      <c r="O13" s="12">
        <v>0</v>
      </c>
      <c r="P13" s="12">
        <v>0</v>
      </c>
      <c r="Q13" s="12">
        <v>0</v>
      </c>
      <c r="R13" s="32">
        <f t="shared" si="0"/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3">
        <f t="shared" si="1"/>
        <v>0</v>
      </c>
      <c r="AC13" s="14">
        <f t="shared" si="2"/>
        <v>0</v>
      </c>
      <c r="AD13" s="12">
        <v>0</v>
      </c>
      <c r="AE13" s="12">
        <v>0</v>
      </c>
      <c r="AF13" s="12">
        <v>0</v>
      </c>
      <c r="AG13" s="12">
        <v>0</v>
      </c>
      <c r="AH13" s="32">
        <f t="shared" si="3"/>
        <v>0</v>
      </c>
      <c r="AI13" s="12">
        <v>0</v>
      </c>
      <c r="AJ13" s="32">
        <f t="shared" si="4"/>
        <v>0</v>
      </c>
    </row>
    <row r="14" spans="1:36" ht="17.850000000000001" customHeight="1">
      <c r="A14" s="35">
        <f t="shared" si="5"/>
        <v>11</v>
      </c>
      <c r="B14" t="s">
        <v>49</v>
      </c>
      <c r="C14" s="35">
        <v>9489</v>
      </c>
      <c r="D14" t="s">
        <v>330</v>
      </c>
      <c r="F14" t="s">
        <v>64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12">
        <v>0</v>
      </c>
      <c r="O14" s="12">
        <v>0</v>
      </c>
      <c r="P14" s="12">
        <v>0</v>
      </c>
      <c r="Q14" s="12">
        <v>0</v>
      </c>
      <c r="R14" s="32">
        <f t="shared" si="0"/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3">
        <f t="shared" si="1"/>
        <v>0</v>
      </c>
      <c r="AC14" s="14">
        <f t="shared" si="2"/>
        <v>0</v>
      </c>
      <c r="AD14" s="12">
        <v>0</v>
      </c>
      <c r="AE14" s="12">
        <v>0</v>
      </c>
      <c r="AF14" s="12">
        <v>0</v>
      </c>
      <c r="AG14" s="12">
        <v>0</v>
      </c>
      <c r="AH14" s="32">
        <f t="shared" si="3"/>
        <v>0</v>
      </c>
      <c r="AI14" s="12">
        <v>0</v>
      </c>
      <c r="AJ14" s="32">
        <f t="shared" si="4"/>
        <v>0</v>
      </c>
    </row>
    <row r="15" spans="1:36" ht="17.850000000000001" customHeight="1">
      <c r="A15" s="35">
        <f t="shared" si="5"/>
        <v>12</v>
      </c>
      <c r="B15" t="s">
        <v>49</v>
      </c>
      <c r="C15" s="35">
        <v>9859</v>
      </c>
      <c r="D15" t="s">
        <v>331</v>
      </c>
      <c r="F15" t="s">
        <v>64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>
        <v>0</v>
      </c>
      <c r="O15" s="12">
        <v>0</v>
      </c>
      <c r="P15" s="12">
        <v>0</v>
      </c>
      <c r="Q15" s="12">
        <v>0</v>
      </c>
      <c r="R15" s="32">
        <f t="shared" si="0"/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3">
        <f t="shared" si="1"/>
        <v>0</v>
      </c>
      <c r="AC15" s="14">
        <f t="shared" si="2"/>
        <v>0</v>
      </c>
      <c r="AD15" s="12">
        <v>0</v>
      </c>
      <c r="AE15" s="12">
        <v>0</v>
      </c>
      <c r="AF15" s="12">
        <v>0</v>
      </c>
      <c r="AG15" s="12">
        <v>0</v>
      </c>
      <c r="AH15" s="32">
        <f t="shared" si="3"/>
        <v>0</v>
      </c>
      <c r="AI15" s="12">
        <v>0</v>
      </c>
      <c r="AJ15" s="32">
        <f t="shared" si="4"/>
        <v>0</v>
      </c>
    </row>
    <row r="16" spans="1:36" ht="17.850000000000001" customHeight="1">
      <c r="A16" s="35">
        <f t="shared" si="5"/>
        <v>13</v>
      </c>
      <c r="B16" t="s">
        <v>49</v>
      </c>
      <c r="C16" s="35">
        <v>9492</v>
      </c>
      <c r="D16" t="s">
        <v>332</v>
      </c>
      <c r="F16" t="s">
        <v>64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/>
      <c r="N16" s="12">
        <v>0</v>
      </c>
      <c r="O16" s="12">
        <v>0</v>
      </c>
      <c r="P16" s="12">
        <v>0</v>
      </c>
      <c r="Q16" s="12">
        <v>0</v>
      </c>
      <c r="R16" s="32">
        <f t="shared" si="0"/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3">
        <f t="shared" si="1"/>
        <v>0</v>
      </c>
      <c r="AC16" s="14">
        <f t="shared" si="2"/>
        <v>0</v>
      </c>
      <c r="AD16" s="12">
        <v>0</v>
      </c>
      <c r="AE16" s="12">
        <v>0</v>
      </c>
      <c r="AF16" s="12">
        <v>0</v>
      </c>
      <c r="AG16" s="12">
        <v>0</v>
      </c>
      <c r="AH16" s="32">
        <f t="shared" si="3"/>
        <v>0</v>
      </c>
      <c r="AI16" s="12">
        <v>0</v>
      </c>
      <c r="AJ16" s="32">
        <f t="shared" si="4"/>
        <v>0</v>
      </c>
    </row>
    <row r="17" spans="1:36" ht="17.850000000000001" customHeight="1">
      <c r="A17" s="35">
        <f t="shared" si="5"/>
        <v>14</v>
      </c>
      <c r="B17" t="s">
        <v>49</v>
      </c>
      <c r="C17" s="35">
        <v>9493</v>
      </c>
      <c r="D17" t="s">
        <v>333</v>
      </c>
      <c r="F17" t="s">
        <v>64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/>
      <c r="N17" s="12">
        <v>0</v>
      </c>
      <c r="O17" s="12">
        <v>0</v>
      </c>
      <c r="P17" s="12">
        <v>0</v>
      </c>
      <c r="Q17" s="12">
        <v>0</v>
      </c>
      <c r="R17" s="32">
        <f t="shared" si="0"/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3">
        <f t="shared" si="1"/>
        <v>0</v>
      </c>
      <c r="AC17" s="14">
        <f t="shared" si="2"/>
        <v>0</v>
      </c>
      <c r="AD17" s="12">
        <v>0</v>
      </c>
      <c r="AE17" s="12">
        <v>0</v>
      </c>
      <c r="AF17" s="12">
        <v>0</v>
      </c>
      <c r="AG17" s="12">
        <v>0</v>
      </c>
      <c r="AH17" s="32">
        <f t="shared" si="3"/>
        <v>0</v>
      </c>
      <c r="AI17" s="12">
        <v>0</v>
      </c>
      <c r="AJ17" s="32">
        <f t="shared" si="4"/>
        <v>0</v>
      </c>
    </row>
    <row r="18" spans="1:36" ht="17.850000000000001" customHeight="1">
      <c r="A18" s="35">
        <f t="shared" si="5"/>
        <v>15</v>
      </c>
      <c r="B18" t="s">
        <v>49</v>
      </c>
      <c r="C18" s="35">
        <v>9407</v>
      </c>
      <c r="D18" t="s">
        <v>334</v>
      </c>
      <c r="F18" t="s">
        <v>64</v>
      </c>
      <c r="G18" s="12">
        <v>5187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/>
      <c r="N18" s="12">
        <v>1733</v>
      </c>
      <c r="O18" s="12">
        <v>0</v>
      </c>
      <c r="P18" s="12">
        <v>0</v>
      </c>
      <c r="Q18" s="12">
        <v>0</v>
      </c>
      <c r="R18" s="32">
        <f>SUM(G18:Q18)</f>
        <v>6920</v>
      </c>
      <c r="S18" s="12">
        <v>4326</v>
      </c>
      <c r="T18" s="12">
        <v>0</v>
      </c>
      <c r="U18" s="12">
        <v>0</v>
      </c>
      <c r="V18" s="12">
        <v>0</v>
      </c>
      <c r="W18" s="12">
        <v>4118</v>
      </c>
      <c r="X18" s="12">
        <v>226</v>
      </c>
      <c r="Y18" s="12">
        <v>0</v>
      </c>
      <c r="Z18" s="12">
        <v>0</v>
      </c>
      <c r="AA18" s="12">
        <v>0</v>
      </c>
      <c r="AB18" s="13">
        <f>SUM(S18:AA18)</f>
        <v>8670</v>
      </c>
      <c r="AC18" s="14">
        <f t="shared" si="2"/>
        <v>-1750</v>
      </c>
      <c r="AD18" s="12">
        <v>112000</v>
      </c>
      <c r="AE18" s="12">
        <v>0</v>
      </c>
      <c r="AF18" s="12">
        <v>32864</v>
      </c>
      <c r="AG18" s="12">
        <v>0</v>
      </c>
      <c r="AH18" s="30">
        <f>SUM(AD18:AG18)</f>
        <v>144864</v>
      </c>
      <c r="AI18" s="12">
        <v>0</v>
      </c>
      <c r="AJ18" s="30">
        <f>+AH18-AI18</f>
        <v>144864</v>
      </c>
    </row>
    <row r="19" spans="1:36" s="40" customFormat="1" ht="15.6">
      <c r="A19" s="36"/>
      <c r="B19" s="36"/>
      <c r="C19" s="37"/>
      <c r="D19" s="38" t="s">
        <v>94</v>
      </c>
      <c r="E19" s="38"/>
      <c r="F19" s="36"/>
      <c r="G19" s="39">
        <f t="shared" ref="G19:AJ19" si="6">SUBTOTAL(109,G4:G18)</f>
        <v>5187</v>
      </c>
      <c r="H19" s="39">
        <f t="shared" si="6"/>
        <v>0</v>
      </c>
      <c r="I19" s="39">
        <f t="shared" si="6"/>
        <v>0</v>
      </c>
      <c r="J19" s="39">
        <f t="shared" si="6"/>
        <v>0</v>
      </c>
      <c r="K19" s="39">
        <f t="shared" si="6"/>
        <v>0</v>
      </c>
      <c r="L19" s="39">
        <f t="shared" si="6"/>
        <v>0</v>
      </c>
      <c r="M19" s="39">
        <f t="shared" si="6"/>
        <v>0</v>
      </c>
      <c r="N19" s="39">
        <f t="shared" si="6"/>
        <v>1733</v>
      </c>
      <c r="O19" s="39">
        <f t="shared" si="6"/>
        <v>0</v>
      </c>
      <c r="P19" s="39">
        <f t="shared" si="6"/>
        <v>0</v>
      </c>
      <c r="Q19" s="39">
        <f t="shared" si="6"/>
        <v>0</v>
      </c>
      <c r="R19" s="44">
        <f t="shared" si="6"/>
        <v>6920</v>
      </c>
      <c r="S19" s="39">
        <f t="shared" si="6"/>
        <v>4326</v>
      </c>
      <c r="T19" s="39">
        <f t="shared" si="6"/>
        <v>0</v>
      </c>
      <c r="U19" s="39">
        <f t="shared" si="6"/>
        <v>0</v>
      </c>
      <c r="V19" s="39">
        <f t="shared" si="6"/>
        <v>0</v>
      </c>
      <c r="W19" s="39">
        <f t="shared" si="6"/>
        <v>4118</v>
      </c>
      <c r="X19" s="39">
        <f t="shared" si="6"/>
        <v>226</v>
      </c>
      <c r="Y19" s="39">
        <f t="shared" si="6"/>
        <v>0</v>
      </c>
      <c r="Z19" s="39">
        <f t="shared" si="6"/>
        <v>0</v>
      </c>
      <c r="AA19" s="39">
        <f t="shared" si="6"/>
        <v>0</v>
      </c>
      <c r="AB19" s="50">
        <f t="shared" si="6"/>
        <v>8670</v>
      </c>
      <c r="AC19" s="52">
        <f t="shared" si="6"/>
        <v>-1750</v>
      </c>
      <c r="AD19" s="39">
        <f t="shared" si="6"/>
        <v>112000</v>
      </c>
      <c r="AE19" s="39">
        <f t="shared" si="6"/>
        <v>0</v>
      </c>
      <c r="AF19" s="39">
        <f t="shared" si="6"/>
        <v>32864</v>
      </c>
      <c r="AG19" s="39">
        <f t="shared" si="6"/>
        <v>0</v>
      </c>
      <c r="AH19" s="44">
        <f t="shared" si="6"/>
        <v>144864</v>
      </c>
      <c r="AI19" s="39">
        <f t="shared" si="6"/>
        <v>0</v>
      </c>
      <c r="AJ19" s="44">
        <f t="shared" si="6"/>
        <v>144864</v>
      </c>
    </row>
    <row r="20" spans="1:36" s="40" customFormat="1" ht="15.6">
      <c r="A20" s="41"/>
      <c r="B20" s="41"/>
      <c r="C20" s="42"/>
      <c r="D20" s="38" t="s">
        <v>95</v>
      </c>
      <c r="E20" s="43"/>
      <c r="F20" s="41"/>
      <c r="G20" s="39">
        <v>5187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1733</v>
      </c>
      <c r="O20" s="39">
        <v>0</v>
      </c>
      <c r="P20" s="39">
        <v>0</v>
      </c>
      <c r="Q20" s="39">
        <v>0</v>
      </c>
      <c r="R20" s="44">
        <v>6920</v>
      </c>
      <c r="S20" s="46">
        <v>4326</v>
      </c>
      <c r="T20" s="39">
        <v>0</v>
      </c>
      <c r="U20" s="39">
        <v>0</v>
      </c>
      <c r="V20" s="39">
        <v>0</v>
      </c>
      <c r="W20" s="39">
        <v>4118</v>
      </c>
      <c r="X20" s="39">
        <v>226</v>
      </c>
      <c r="Y20" s="39">
        <v>0</v>
      </c>
      <c r="Z20" s="39">
        <v>0</v>
      </c>
      <c r="AA20" s="39">
        <v>0</v>
      </c>
      <c r="AB20" s="50">
        <v>8670</v>
      </c>
      <c r="AC20" s="52">
        <v>-1750</v>
      </c>
      <c r="AD20" s="39">
        <v>112000</v>
      </c>
      <c r="AE20" s="39">
        <v>0</v>
      </c>
      <c r="AF20" s="39">
        <v>32864</v>
      </c>
      <c r="AG20" s="39">
        <v>0</v>
      </c>
      <c r="AH20" s="44">
        <v>144864</v>
      </c>
      <c r="AI20" s="39">
        <v>0</v>
      </c>
      <c r="AJ20" s="44">
        <v>144864</v>
      </c>
    </row>
    <row r="21" spans="1:36" s="40" customFormat="1" ht="15.6">
      <c r="A21" s="41"/>
      <c r="B21" s="41"/>
      <c r="C21" s="42"/>
      <c r="D21" s="38" t="s">
        <v>52</v>
      </c>
      <c r="E21" s="43"/>
      <c r="F21" s="41"/>
      <c r="G21" s="47">
        <f t="shared" ref="G21:AJ21" si="7">G19/G20</f>
        <v>1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f t="shared" si="7"/>
        <v>1</v>
      </c>
      <c r="O21" s="47">
        <v>0</v>
      </c>
      <c r="P21" s="47">
        <v>0</v>
      </c>
      <c r="Q21" s="47">
        <v>0</v>
      </c>
      <c r="R21" s="48">
        <f t="shared" si="7"/>
        <v>1</v>
      </c>
      <c r="S21" s="47">
        <f t="shared" si="7"/>
        <v>1</v>
      </c>
      <c r="T21" s="47">
        <v>0</v>
      </c>
      <c r="U21" s="47">
        <v>0</v>
      </c>
      <c r="V21" s="47">
        <v>0</v>
      </c>
      <c r="W21" s="47">
        <f t="shared" si="7"/>
        <v>1</v>
      </c>
      <c r="X21" s="47">
        <f t="shared" si="7"/>
        <v>1</v>
      </c>
      <c r="Y21" s="47">
        <v>0</v>
      </c>
      <c r="Z21" s="47">
        <v>0</v>
      </c>
      <c r="AA21" s="47">
        <v>0</v>
      </c>
      <c r="AB21" s="51">
        <f t="shared" si="7"/>
        <v>1</v>
      </c>
      <c r="AC21" s="51">
        <f t="shared" si="7"/>
        <v>1</v>
      </c>
      <c r="AD21" s="47">
        <f t="shared" si="7"/>
        <v>1</v>
      </c>
      <c r="AE21" s="47">
        <v>0</v>
      </c>
      <c r="AF21" s="47">
        <f t="shared" si="7"/>
        <v>1</v>
      </c>
      <c r="AG21" s="47">
        <v>0</v>
      </c>
      <c r="AH21" s="48">
        <f t="shared" si="7"/>
        <v>1</v>
      </c>
      <c r="AI21" s="47">
        <v>0</v>
      </c>
      <c r="AJ21" s="48">
        <f t="shared" si="7"/>
        <v>1</v>
      </c>
    </row>
    <row r="24" spans="1:36">
      <c r="A24" s="21" t="s">
        <v>96</v>
      </c>
      <c r="B24" s="22"/>
      <c r="D24" s="19" t="s">
        <v>335</v>
      </c>
      <c r="E24" s="19"/>
    </row>
    <row r="25" spans="1:36">
      <c r="A25" s="23" t="s">
        <v>97</v>
      </c>
      <c r="B25" s="24">
        <f>COUNT(tblTeAkaPuaho[[#All],[Ref]])</f>
        <v>15</v>
      </c>
    </row>
    <row r="26" spans="1:36">
      <c r="A26" s="25" t="s">
        <v>98</v>
      </c>
      <c r="B26" s="26">
        <f>COUNTIF(tblTeAkaPuaho[[#All],[2021 Statistics Returned (Y/N)]],"Y")</f>
        <v>0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6" ma:contentTypeDescription="Create a new document." ma:contentTypeScope="" ma:versionID="4467796512c0045e8bca0af8b70351d8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dd90cd98df908ac9673f96b5f03ddd36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Props1.xml><?xml version="1.0" encoding="utf-8"?>
<ds:datastoreItem xmlns:ds="http://schemas.openxmlformats.org/officeDocument/2006/customXml" ds:itemID="{981DD64C-0218-4ECD-BEA4-EBDC40149570}"/>
</file>

<file path=customXml/itemProps2.xml><?xml version="1.0" encoding="utf-8"?>
<ds:datastoreItem xmlns:ds="http://schemas.openxmlformats.org/officeDocument/2006/customXml" ds:itemID="{FC825F56-887C-4766-9F5B-C37DC59534A6}"/>
</file>

<file path=customXml/itemProps3.xml><?xml version="1.0" encoding="utf-8"?>
<ds:datastoreItem xmlns:ds="http://schemas.openxmlformats.org/officeDocument/2006/customXml" ds:itemID="{7F7F48E3-BBAD-4E7E-908B-D9D9A238F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Press</dc:creator>
  <cp:keywords/>
  <dc:description/>
  <cp:lastModifiedBy>Michaela Press</cp:lastModifiedBy>
  <cp:revision/>
  <dcterms:created xsi:type="dcterms:W3CDTF">2022-08-23T23:04:41Z</dcterms:created>
  <dcterms:modified xsi:type="dcterms:W3CDTF">2022-08-25T23:53:46Z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MediaServiceImageTags">
    <vt:lpwstr/>
  </property>
</Properties>
</file>