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resbyterianchurchaotearoa.sharepoint.com/sites/PCANZShared/Finance/Finance Services Team/Statistics/2022 Statistics/"/>
    </mc:Choice>
  </mc:AlternateContent>
  <xr:revisionPtr revIDLastSave="7105" documentId="8_{116469F0-57A3-4C6C-BE8D-D664D2431558}" xr6:coauthVersionLast="47" xr6:coauthVersionMax="47" xr10:uidLastSave="{19C038F6-ECE0-40F8-957F-8A0A95DBD68D}"/>
  <bookViews>
    <workbookView xWindow="21540" yWindow="-16380" windowWidth="29040" windowHeight="15840" activeTab="5" xr2:uid="{71887A68-BBC3-4BB0-BE01-115D115A6273}"/>
  </bookViews>
  <sheets>
    <sheet name="TitlePage" sheetId="14" r:id="rId1"/>
    <sheet name="All Presbyteries" sheetId="12" r:id="rId2"/>
    <sheet name="Alpine" sheetId="2" r:id="rId3"/>
    <sheet name="Central" sheetId="6" r:id="rId4"/>
    <sheet name="Kaimai" sheetId="9" r:id="rId5"/>
    <sheet name="Northern" sheetId="5" r:id="rId6"/>
    <sheet name="Pacific" sheetId="8" r:id="rId7"/>
    <sheet name="Southern" sheetId="10" r:id="rId8"/>
    <sheet name="Te Aka Puaho" sheetId="7" r:id="rId9"/>
  </sheets>
  <externalReferences>
    <externalReference r:id="rId10"/>
  </externalReferences>
  <definedNames>
    <definedName name="tblFinancialReturnsNo">[1]!tblReturnN[#All]</definedName>
    <definedName name="tblFinancialReturnsYes">[1]!tblReturnY[#All]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" l="1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5" i="7"/>
  <c r="G4" i="5"/>
  <c r="BL68" i="5"/>
  <c r="BK7" i="12" s="1"/>
  <c r="BD68" i="5"/>
  <c r="BC7" i="12" s="1"/>
  <c r="AV68" i="5"/>
  <c r="AU7" i="12" s="1"/>
  <c r="AN68" i="5"/>
  <c r="AM7" i="12" s="1"/>
  <c r="AF68" i="5"/>
  <c r="AE7" i="12" s="1"/>
  <c r="X68" i="5"/>
  <c r="W7" i="12" s="1"/>
  <c r="P68" i="5"/>
  <c r="O7" i="12" s="1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2" i="6" s="1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BS20" i="7"/>
  <c r="BR20" i="7"/>
  <c r="BQ20" i="7"/>
  <c r="BP20" i="7"/>
  <c r="BO20" i="7"/>
  <c r="BN20" i="7"/>
  <c r="BM20" i="7"/>
  <c r="BL10" i="12" s="1"/>
  <c r="BL20" i="7"/>
  <c r="BK10" i="12" s="1"/>
  <c r="BK20" i="7"/>
  <c r="BJ20" i="7"/>
  <c r="BI20" i="7"/>
  <c r="BH20" i="7"/>
  <c r="BG20" i="7"/>
  <c r="BF20" i="7"/>
  <c r="BE20" i="7"/>
  <c r="BD10" i="12" s="1"/>
  <c r="BD20" i="7"/>
  <c r="BC10" i="12" s="1"/>
  <c r="BC20" i="7"/>
  <c r="BB20" i="7"/>
  <c r="BA20" i="7"/>
  <c r="AZ20" i="7"/>
  <c r="AY20" i="7"/>
  <c r="AX20" i="7"/>
  <c r="AW20" i="7"/>
  <c r="AV10" i="12" s="1"/>
  <c r="AV20" i="7"/>
  <c r="AU10" i="12" s="1"/>
  <c r="AU20" i="7"/>
  <c r="AT20" i="7"/>
  <c r="AS20" i="7"/>
  <c r="AR20" i="7"/>
  <c r="AQ20" i="7"/>
  <c r="AP20" i="7"/>
  <c r="AO20" i="7"/>
  <c r="AN10" i="12" s="1"/>
  <c r="AN20" i="7"/>
  <c r="AM10" i="12" s="1"/>
  <c r="AM20" i="7"/>
  <c r="AL20" i="7"/>
  <c r="AK20" i="7"/>
  <c r="AJ20" i="7"/>
  <c r="AI20" i="7"/>
  <c r="AH20" i="7"/>
  <c r="AG20" i="7"/>
  <c r="AF10" i="12" s="1"/>
  <c r="AF20" i="7"/>
  <c r="AE10" i="12" s="1"/>
  <c r="AE20" i="7"/>
  <c r="AD20" i="7"/>
  <c r="AC20" i="7"/>
  <c r="AB20" i="7"/>
  <c r="AA20" i="7"/>
  <c r="Z20" i="7"/>
  <c r="Y20" i="7"/>
  <c r="X10" i="12" s="1"/>
  <c r="X20" i="7"/>
  <c r="W10" i="12" s="1"/>
  <c r="W20" i="7"/>
  <c r="V20" i="7"/>
  <c r="U20" i="7"/>
  <c r="T20" i="7"/>
  <c r="S20" i="7"/>
  <c r="R20" i="7"/>
  <c r="Q20" i="7"/>
  <c r="P10" i="12" s="1"/>
  <c r="P20" i="7"/>
  <c r="O10" i="12" s="1"/>
  <c r="O20" i="7"/>
  <c r="N20" i="7"/>
  <c r="M20" i="7"/>
  <c r="L20" i="7"/>
  <c r="K20" i="7"/>
  <c r="J20" i="7"/>
  <c r="I20" i="7"/>
  <c r="H10" i="12" s="1"/>
  <c r="BS66" i="10"/>
  <c r="BR66" i="10"/>
  <c r="BQ66" i="10"/>
  <c r="BP66" i="10"/>
  <c r="BO66" i="10"/>
  <c r="BN66" i="10"/>
  <c r="BM66" i="10"/>
  <c r="BL66" i="10"/>
  <c r="BK9" i="12" s="1"/>
  <c r="BK66" i="10"/>
  <c r="BJ66" i="10"/>
  <c r="BI66" i="10"/>
  <c r="BH66" i="10"/>
  <c r="BG66" i="10"/>
  <c r="BF66" i="10"/>
  <c r="BE66" i="10"/>
  <c r="BD66" i="10"/>
  <c r="BC9" i="12" s="1"/>
  <c r="BC66" i="10"/>
  <c r="BB66" i="10"/>
  <c r="BA66" i="10"/>
  <c r="AZ66" i="10"/>
  <c r="AY66" i="10"/>
  <c r="AX66" i="10"/>
  <c r="AW66" i="10"/>
  <c r="AV66" i="10"/>
  <c r="AU9" i="12" s="1"/>
  <c r="AU66" i="10"/>
  <c r="AT66" i="10"/>
  <c r="AS66" i="10"/>
  <c r="AR66" i="10"/>
  <c r="AQ66" i="10"/>
  <c r="AP66" i="10"/>
  <c r="AO66" i="10"/>
  <c r="AN66" i="10"/>
  <c r="AM9" i="12" s="1"/>
  <c r="AM66" i="10"/>
  <c r="AL66" i="10"/>
  <c r="AK66" i="10"/>
  <c r="AJ66" i="10"/>
  <c r="AI66" i="10"/>
  <c r="AH66" i="10"/>
  <c r="AG66" i="10"/>
  <c r="AF66" i="10"/>
  <c r="AE9" i="12" s="1"/>
  <c r="AE66" i="10"/>
  <c r="AD66" i="10"/>
  <c r="AC66" i="10"/>
  <c r="AB66" i="10"/>
  <c r="AA66" i="10"/>
  <c r="Z66" i="10"/>
  <c r="Y66" i="10"/>
  <c r="X66" i="10"/>
  <c r="W9" i="12" s="1"/>
  <c r="W66" i="10"/>
  <c r="V66" i="10"/>
  <c r="U66" i="10"/>
  <c r="T66" i="10"/>
  <c r="S66" i="10"/>
  <c r="R66" i="10"/>
  <c r="Q66" i="10"/>
  <c r="P66" i="10"/>
  <c r="O9" i="12" s="1"/>
  <c r="O66" i="10"/>
  <c r="N66" i="10"/>
  <c r="M66" i="10"/>
  <c r="L66" i="10"/>
  <c r="K66" i="10"/>
  <c r="J66" i="10"/>
  <c r="I66" i="10"/>
  <c r="BS18" i="8"/>
  <c r="BR18" i="8"/>
  <c r="BQ18" i="8"/>
  <c r="BP18" i="8"/>
  <c r="BO18" i="8"/>
  <c r="BN18" i="8"/>
  <c r="BM18" i="8"/>
  <c r="BL8" i="12" s="1"/>
  <c r="BL18" i="8"/>
  <c r="BK8" i="12" s="1"/>
  <c r="BK18" i="8"/>
  <c r="BJ18" i="8"/>
  <c r="BI18" i="8"/>
  <c r="BH18" i="8"/>
  <c r="BG18" i="8"/>
  <c r="BF18" i="8"/>
  <c r="BE18" i="8"/>
  <c r="BD8" i="12" s="1"/>
  <c r="BD18" i="8"/>
  <c r="BC8" i="12" s="1"/>
  <c r="BC18" i="8"/>
  <c r="BB18" i="8"/>
  <c r="BA18" i="8"/>
  <c r="AZ18" i="8"/>
  <c r="AY18" i="8"/>
  <c r="AX18" i="8"/>
  <c r="AW18" i="8"/>
  <c r="AV8" i="12" s="1"/>
  <c r="AV18" i="8"/>
  <c r="AU8" i="12" s="1"/>
  <c r="AU18" i="8"/>
  <c r="AT18" i="8"/>
  <c r="AS18" i="8"/>
  <c r="AR18" i="8"/>
  <c r="AQ18" i="8"/>
  <c r="AP18" i="8"/>
  <c r="AO18" i="8"/>
  <c r="AN8" i="12" s="1"/>
  <c r="AN18" i="8"/>
  <c r="AM8" i="12" s="1"/>
  <c r="AM18" i="8"/>
  <c r="AL18" i="8"/>
  <c r="AK18" i="8"/>
  <c r="AJ18" i="8"/>
  <c r="AI18" i="8"/>
  <c r="AH18" i="8"/>
  <c r="AG18" i="8"/>
  <c r="AF8" i="12" s="1"/>
  <c r="AF18" i="8"/>
  <c r="AE8" i="12" s="1"/>
  <c r="AE18" i="8"/>
  <c r="AD18" i="8"/>
  <c r="AC18" i="8"/>
  <c r="AB18" i="8"/>
  <c r="AA18" i="8"/>
  <c r="Z18" i="8"/>
  <c r="Y18" i="8"/>
  <c r="X8" i="12" s="1"/>
  <c r="X18" i="8"/>
  <c r="W8" i="12" s="1"/>
  <c r="W18" i="8"/>
  <c r="V18" i="8"/>
  <c r="U18" i="8"/>
  <c r="T18" i="8"/>
  <c r="S18" i="8"/>
  <c r="R18" i="8"/>
  <c r="Q18" i="8"/>
  <c r="P8" i="12" s="1"/>
  <c r="P18" i="8"/>
  <c r="O8" i="12" s="1"/>
  <c r="O18" i="8"/>
  <c r="N18" i="8"/>
  <c r="M18" i="8"/>
  <c r="L18" i="8"/>
  <c r="K18" i="8"/>
  <c r="J18" i="8"/>
  <c r="I18" i="8"/>
  <c r="H8" i="12" s="1"/>
  <c r="BS68" i="5"/>
  <c r="BR7" i="12" s="1"/>
  <c r="BR68" i="5"/>
  <c r="BQ7" i="12" s="1"/>
  <c r="BQ68" i="5"/>
  <c r="BP7" i="12" s="1"/>
  <c r="BP68" i="5"/>
  <c r="BO7" i="12" s="1"/>
  <c r="BO68" i="5"/>
  <c r="BN7" i="12" s="1"/>
  <c r="BN68" i="5"/>
  <c r="BM7" i="12" s="1"/>
  <c r="BM68" i="5"/>
  <c r="BL7" i="12" s="1"/>
  <c r="BK68" i="5"/>
  <c r="BJ7" i="12" s="1"/>
  <c r="BJ68" i="5"/>
  <c r="BI7" i="12" s="1"/>
  <c r="BI68" i="5"/>
  <c r="BH68" i="5"/>
  <c r="BG7" i="12" s="1"/>
  <c r="BG68" i="5"/>
  <c r="BF68" i="5"/>
  <c r="BE7" i="12" s="1"/>
  <c r="BE68" i="5"/>
  <c r="BC68" i="5"/>
  <c r="BB7" i="12" s="1"/>
  <c r="BB68" i="5"/>
  <c r="BA7" i="12" s="1"/>
  <c r="BA68" i="5"/>
  <c r="AZ7" i="12" s="1"/>
  <c r="AZ68" i="5"/>
  <c r="AY7" i="12" s="1"/>
  <c r="AY68" i="5"/>
  <c r="AX7" i="12" s="1"/>
  <c r="AX68" i="5"/>
  <c r="AW7" i="12" s="1"/>
  <c r="AW68" i="5"/>
  <c r="AU68" i="5"/>
  <c r="AT7" i="12" s="1"/>
  <c r="AT68" i="5"/>
  <c r="AS7" i="12" s="1"/>
  <c r="AS68" i="5"/>
  <c r="AR7" i="12" s="1"/>
  <c r="AR68" i="5"/>
  <c r="AQ7" i="12" s="1"/>
  <c r="AQ68" i="5"/>
  <c r="AP7" i="12" s="1"/>
  <c r="AP68" i="5"/>
  <c r="AO7" i="12" s="1"/>
  <c r="AO68" i="5"/>
  <c r="AN7" i="12" s="1"/>
  <c r="AM68" i="5"/>
  <c r="AL7" i="12" s="1"/>
  <c r="AL68" i="5"/>
  <c r="AK7" i="12" s="1"/>
  <c r="AK68" i="5"/>
  <c r="AJ7" i="12" s="1"/>
  <c r="AJ68" i="5"/>
  <c r="AI7" i="12" s="1"/>
  <c r="AI68" i="5"/>
  <c r="AH7" i="12" s="1"/>
  <c r="AH68" i="5"/>
  <c r="AG7" i="12" s="1"/>
  <c r="AG68" i="5"/>
  <c r="AF7" i="12" s="1"/>
  <c r="AE68" i="5"/>
  <c r="AD7" i="12" s="1"/>
  <c r="AD68" i="5"/>
  <c r="AC7" i="12" s="1"/>
  <c r="AC68" i="5"/>
  <c r="AB7" i="12" s="1"/>
  <c r="AB68" i="5"/>
  <c r="AA7" i="12" s="1"/>
  <c r="AA68" i="5"/>
  <c r="Z7" i="12" s="1"/>
  <c r="Z68" i="5"/>
  <c r="Y7" i="12" s="1"/>
  <c r="Y68" i="5"/>
  <c r="X7" i="12" s="1"/>
  <c r="W68" i="5"/>
  <c r="V7" i="12" s="1"/>
  <c r="V68" i="5"/>
  <c r="U7" i="12" s="1"/>
  <c r="U68" i="5"/>
  <c r="T7" i="12" s="1"/>
  <c r="T68" i="5"/>
  <c r="S7" i="12" s="1"/>
  <c r="S68" i="5"/>
  <c r="R7" i="12" s="1"/>
  <c r="R68" i="5"/>
  <c r="Q7" i="12" s="1"/>
  <c r="Q68" i="5"/>
  <c r="P7" i="12" s="1"/>
  <c r="O68" i="5"/>
  <c r="N7" i="12" s="1"/>
  <c r="N68" i="5"/>
  <c r="M7" i="12" s="1"/>
  <c r="M68" i="5"/>
  <c r="L7" i="12" s="1"/>
  <c r="L68" i="5"/>
  <c r="K7" i="12" s="1"/>
  <c r="K68" i="5"/>
  <c r="J7" i="12" s="1"/>
  <c r="J68" i="5"/>
  <c r="I68" i="5"/>
  <c r="BS30" i="9"/>
  <c r="BR30" i="9"/>
  <c r="BQ30" i="9"/>
  <c r="BP30" i="9"/>
  <c r="BO30" i="9"/>
  <c r="BN30" i="9"/>
  <c r="BM30" i="9"/>
  <c r="BL6" i="12" s="1"/>
  <c r="BL30" i="9"/>
  <c r="BK6" i="12" s="1"/>
  <c r="BK30" i="9"/>
  <c r="BJ30" i="9"/>
  <c r="BI30" i="9"/>
  <c r="BH30" i="9"/>
  <c r="BG30" i="9"/>
  <c r="BF30" i="9"/>
  <c r="BE30" i="9"/>
  <c r="BD6" i="12" s="1"/>
  <c r="BD30" i="9"/>
  <c r="BC6" i="12" s="1"/>
  <c r="BC30" i="9"/>
  <c r="BB30" i="9"/>
  <c r="BA30" i="9"/>
  <c r="AZ30" i="9"/>
  <c r="AY30" i="9"/>
  <c r="AX30" i="9"/>
  <c r="AW30" i="9"/>
  <c r="AV6" i="12" s="1"/>
  <c r="AV30" i="9"/>
  <c r="AU6" i="12" s="1"/>
  <c r="AU30" i="9"/>
  <c r="AT30" i="9"/>
  <c r="AS30" i="9"/>
  <c r="AR30" i="9"/>
  <c r="AQ6" i="12" s="1"/>
  <c r="AQ30" i="9"/>
  <c r="AP30" i="9"/>
  <c r="AO30" i="9"/>
  <c r="AN6" i="12" s="1"/>
  <c r="AN30" i="9"/>
  <c r="AM6" i="12" s="1"/>
  <c r="AM30" i="9"/>
  <c r="AL30" i="9"/>
  <c r="AK30" i="9"/>
  <c r="AJ30" i="9"/>
  <c r="AI6" i="12" s="1"/>
  <c r="AI30" i="9"/>
  <c r="AH30" i="9"/>
  <c r="AG30" i="9"/>
  <c r="AF6" i="12" s="1"/>
  <c r="AF30" i="9"/>
  <c r="AE6" i="12" s="1"/>
  <c r="AE30" i="9"/>
  <c r="AD30" i="9"/>
  <c r="AC30" i="9"/>
  <c r="AB30" i="9"/>
  <c r="AA6" i="12" s="1"/>
  <c r="AA30" i="9"/>
  <c r="Z30" i="9"/>
  <c r="Y30" i="9"/>
  <c r="X6" i="12" s="1"/>
  <c r="X30" i="9"/>
  <c r="W6" i="12" s="1"/>
  <c r="W30" i="9"/>
  <c r="V30" i="9"/>
  <c r="U30" i="9"/>
  <c r="T30" i="9"/>
  <c r="S6" i="12" s="1"/>
  <c r="S30" i="9"/>
  <c r="R30" i="9"/>
  <c r="Q30" i="9"/>
  <c r="P6" i="12" s="1"/>
  <c r="P30" i="9"/>
  <c r="O6" i="12" s="1"/>
  <c r="O30" i="9"/>
  <c r="N30" i="9"/>
  <c r="M30" i="9"/>
  <c r="L30" i="9"/>
  <c r="K6" i="12" s="1"/>
  <c r="K30" i="9"/>
  <c r="J30" i="9"/>
  <c r="I30" i="9"/>
  <c r="H6" i="12" s="1"/>
  <c r="AL50" i="6"/>
  <c r="AK5" i="12" s="1"/>
  <c r="I50" i="6"/>
  <c r="H5" i="12" s="1"/>
  <c r="BR10" i="12"/>
  <c r="BQ10" i="12"/>
  <c r="BP10" i="12"/>
  <c r="BO10" i="12"/>
  <c r="BN10" i="12"/>
  <c r="BM10" i="12"/>
  <c r="BJ10" i="12"/>
  <c r="BI10" i="12"/>
  <c r="BH10" i="12"/>
  <c r="BG10" i="12"/>
  <c r="BF10" i="12"/>
  <c r="BE10" i="12"/>
  <c r="BB10" i="12"/>
  <c r="BA10" i="12"/>
  <c r="AZ10" i="12"/>
  <c r="AY10" i="12"/>
  <c r="AX10" i="12"/>
  <c r="AW10" i="12"/>
  <c r="AT10" i="12"/>
  <c r="AS10" i="12"/>
  <c r="AR10" i="12"/>
  <c r="AQ10" i="12"/>
  <c r="AP10" i="12"/>
  <c r="AO10" i="12"/>
  <c r="AL10" i="12"/>
  <c r="AK10" i="12"/>
  <c r="AJ10" i="12"/>
  <c r="AI10" i="12"/>
  <c r="AH10" i="12"/>
  <c r="AG10" i="12"/>
  <c r="AD10" i="12"/>
  <c r="AC10" i="12"/>
  <c r="AB10" i="12"/>
  <c r="AA10" i="12"/>
  <c r="Z10" i="12"/>
  <c r="Y10" i="12"/>
  <c r="V10" i="12"/>
  <c r="U10" i="12"/>
  <c r="T10" i="12"/>
  <c r="S10" i="12"/>
  <c r="R10" i="12"/>
  <c r="Q10" i="12"/>
  <c r="N10" i="12"/>
  <c r="M10" i="12"/>
  <c r="L10" i="12"/>
  <c r="K10" i="12"/>
  <c r="J10" i="12"/>
  <c r="I10" i="12"/>
  <c r="BR9" i="12"/>
  <c r="BQ9" i="12"/>
  <c r="BP9" i="12"/>
  <c r="BO9" i="12"/>
  <c r="BN9" i="12"/>
  <c r="BM9" i="12"/>
  <c r="BL9" i="12"/>
  <c r="BJ9" i="12"/>
  <c r="BI9" i="12"/>
  <c r="BH9" i="12"/>
  <c r="BG9" i="12"/>
  <c r="BF9" i="12"/>
  <c r="BE9" i="12"/>
  <c r="BD9" i="12"/>
  <c r="BB9" i="12"/>
  <c r="BA9" i="12"/>
  <c r="AZ9" i="12"/>
  <c r="AY9" i="12"/>
  <c r="AX9" i="12"/>
  <c r="AW9" i="12"/>
  <c r="AV9" i="12"/>
  <c r="AT9" i="12"/>
  <c r="AS9" i="12"/>
  <c r="AR9" i="12"/>
  <c r="AQ9" i="12"/>
  <c r="AP9" i="12"/>
  <c r="AO9" i="12"/>
  <c r="AN9" i="12"/>
  <c r="AL9" i="12"/>
  <c r="AK9" i="12"/>
  <c r="AJ9" i="12"/>
  <c r="AI9" i="12"/>
  <c r="AH9" i="12"/>
  <c r="AG9" i="12"/>
  <c r="AF9" i="12"/>
  <c r="AD9" i="12"/>
  <c r="AC9" i="12"/>
  <c r="AB9" i="12"/>
  <c r="AA9" i="12"/>
  <c r="Z9" i="12"/>
  <c r="Y9" i="12"/>
  <c r="X9" i="12"/>
  <c r="V9" i="12"/>
  <c r="U9" i="12"/>
  <c r="T9" i="12"/>
  <c r="S9" i="12"/>
  <c r="R9" i="12"/>
  <c r="Q9" i="12"/>
  <c r="P9" i="12"/>
  <c r="N9" i="12"/>
  <c r="M9" i="12"/>
  <c r="L9" i="12"/>
  <c r="K9" i="12"/>
  <c r="J9" i="12"/>
  <c r="I9" i="12"/>
  <c r="H9" i="12"/>
  <c r="G9" i="12"/>
  <c r="F9" i="12"/>
  <c r="BR8" i="12"/>
  <c r="BQ8" i="12"/>
  <c r="BP8" i="12"/>
  <c r="BO8" i="12"/>
  <c r="BN8" i="12"/>
  <c r="BM8" i="12"/>
  <c r="BJ8" i="12"/>
  <c r="BI8" i="12"/>
  <c r="BH8" i="12"/>
  <c r="BG8" i="12"/>
  <c r="BF8" i="12"/>
  <c r="BE8" i="12"/>
  <c r="BB8" i="12"/>
  <c r="BA8" i="12"/>
  <c r="AZ8" i="12"/>
  <c r="AY8" i="12"/>
  <c r="AX8" i="12"/>
  <c r="AW8" i="12"/>
  <c r="AT8" i="12"/>
  <c r="AS8" i="12"/>
  <c r="AR8" i="12"/>
  <c r="AQ8" i="12"/>
  <c r="AP8" i="12"/>
  <c r="AO8" i="12"/>
  <c r="AL8" i="12"/>
  <c r="AK8" i="12"/>
  <c r="AJ8" i="12"/>
  <c r="AI8" i="12"/>
  <c r="AH8" i="12"/>
  <c r="AG8" i="12"/>
  <c r="AD8" i="12"/>
  <c r="AC8" i="12"/>
  <c r="AB8" i="12"/>
  <c r="AA8" i="12"/>
  <c r="Z8" i="12"/>
  <c r="Y8" i="12"/>
  <c r="V8" i="12"/>
  <c r="U8" i="12"/>
  <c r="T8" i="12"/>
  <c r="S8" i="12"/>
  <c r="R8" i="12"/>
  <c r="Q8" i="12"/>
  <c r="N8" i="12"/>
  <c r="M8" i="12"/>
  <c r="L8" i="12"/>
  <c r="K8" i="12"/>
  <c r="J8" i="12"/>
  <c r="I8" i="12"/>
  <c r="G8" i="12"/>
  <c r="F8" i="12"/>
  <c r="BH7" i="12"/>
  <c r="BF7" i="12"/>
  <c r="BD7" i="12"/>
  <c r="AV7" i="12"/>
  <c r="I7" i="12"/>
  <c r="H7" i="12"/>
  <c r="BR6" i="12"/>
  <c r="BQ6" i="12"/>
  <c r="BP6" i="12"/>
  <c r="BO6" i="12"/>
  <c r="BN6" i="12"/>
  <c r="BM6" i="12"/>
  <c r="BJ6" i="12"/>
  <c r="BI6" i="12"/>
  <c r="BH6" i="12"/>
  <c r="BG6" i="12"/>
  <c r="BF6" i="12"/>
  <c r="BE6" i="12"/>
  <c r="BB6" i="12"/>
  <c r="BA6" i="12"/>
  <c r="AZ6" i="12"/>
  <c r="AY6" i="12"/>
  <c r="AX6" i="12"/>
  <c r="AW6" i="12"/>
  <c r="AT6" i="12"/>
  <c r="AS6" i="12"/>
  <c r="AR6" i="12"/>
  <c r="AP6" i="12"/>
  <c r="AO6" i="12"/>
  <c r="AL6" i="12"/>
  <c r="AK6" i="12"/>
  <c r="AJ6" i="12"/>
  <c r="AH6" i="12"/>
  <c r="AG6" i="12"/>
  <c r="AD6" i="12"/>
  <c r="AC6" i="12"/>
  <c r="AB6" i="12"/>
  <c r="Z6" i="12"/>
  <c r="Y6" i="12"/>
  <c r="V6" i="12"/>
  <c r="U6" i="12"/>
  <c r="T6" i="12"/>
  <c r="R6" i="12"/>
  <c r="Q6" i="12"/>
  <c r="N6" i="12"/>
  <c r="M6" i="12"/>
  <c r="L6" i="12"/>
  <c r="J6" i="12"/>
  <c r="I6" i="12"/>
  <c r="G6" i="12"/>
  <c r="F6" i="12"/>
  <c r="BS36" i="2"/>
  <c r="BR36" i="2"/>
  <c r="BQ36" i="2"/>
  <c r="BP36" i="2"/>
  <c r="BO36" i="2"/>
  <c r="BN36" i="2"/>
  <c r="BM36" i="2"/>
  <c r="BL4" i="12" s="1"/>
  <c r="BL36" i="2"/>
  <c r="BK4" i="12" s="1"/>
  <c r="BK36" i="2"/>
  <c r="BJ36" i="2"/>
  <c r="BI36" i="2"/>
  <c r="BH36" i="2"/>
  <c r="BG36" i="2"/>
  <c r="BF36" i="2"/>
  <c r="BE36" i="2"/>
  <c r="BD4" i="12" s="1"/>
  <c r="BD36" i="2"/>
  <c r="BC4" i="12" s="1"/>
  <c r="BC36" i="2"/>
  <c r="BB36" i="2"/>
  <c r="BA36" i="2"/>
  <c r="AZ36" i="2"/>
  <c r="AY36" i="2"/>
  <c r="AX36" i="2"/>
  <c r="AW36" i="2"/>
  <c r="AV4" i="12" s="1"/>
  <c r="AV36" i="2"/>
  <c r="AU4" i="12" s="1"/>
  <c r="AU36" i="2"/>
  <c r="AT36" i="2"/>
  <c r="AS36" i="2"/>
  <c r="AR36" i="2"/>
  <c r="AQ36" i="2"/>
  <c r="AP36" i="2"/>
  <c r="AO36" i="2"/>
  <c r="AN4" i="12" s="1"/>
  <c r="AN36" i="2"/>
  <c r="AM4" i="12" s="1"/>
  <c r="AM36" i="2"/>
  <c r="AL36" i="2"/>
  <c r="AK36" i="2"/>
  <c r="AJ36" i="2"/>
  <c r="AI36" i="2"/>
  <c r="AH36" i="2"/>
  <c r="AG36" i="2"/>
  <c r="AF4" i="12" s="1"/>
  <c r="AF36" i="2"/>
  <c r="AE4" i="12" s="1"/>
  <c r="AE36" i="2"/>
  <c r="AD36" i="2"/>
  <c r="AC36" i="2"/>
  <c r="AB36" i="2"/>
  <c r="AA36" i="2"/>
  <c r="Z36" i="2"/>
  <c r="Y36" i="2"/>
  <c r="X4" i="12" s="1"/>
  <c r="X36" i="2"/>
  <c r="W4" i="12" s="1"/>
  <c r="W36" i="2"/>
  <c r="V36" i="2"/>
  <c r="U36" i="2"/>
  <c r="T36" i="2"/>
  <c r="S36" i="2"/>
  <c r="R36" i="2"/>
  <c r="Q36" i="2"/>
  <c r="P4" i="12" s="1"/>
  <c r="P36" i="2"/>
  <c r="O4" i="12" s="1"/>
  <c r="O36" i="2"/>
  <c r="N36" i="2"/>
  <c r="M36" i="2"/>
  <c r="L36" i="2"/>
  <c r="K36" i="2"/>
  <c r="J36" i="2"/>
  <c r="I36" i="2"/>
  <c r="H4" i="12" s="1"/>
  <c r="BR4" i="12"/>
  <c r="BQ4" i="12"/>
  <c r="BP4" i="12"/>
  <c r="BO4" i="12"/>
  <c r="BN4" i="12"/>
  <c r="BM4" i="12"/>
  <c r="BJ4" i="12"/>
  <c r="BI4" i="12"/>
  <c r="BH4" i="12"/>
  <c r="BG4" i="12"/>
  <c r="BF4" i="12"/>
  <c r="BE4" i="12"/>
  <c r="BB4" i="12"/>
  <c r="BA4" i="12"/>
  <c r="AZ4" i="12"/>
  <c r="AY4" i="12"/>
  <c r="AX4" i="12"/>
  <c r="AW4" i="12"/>
  <c r="AT4" i="12"/>
  <c r="AS4" i="12"/>
  <c r="AR4" i="12"/>
  <c r="AQ4" i="12"/>
  <c r="AP4" i="12"/>
  <c r="AO4" i="12"/>
  <c r="AL4" i="12"/>
  <c r="AK4" i="12"/>
  <c r="AJ4" i="12"/>
  <c r="AI4" i="12"/>
  <c r="AH4" i="12"/>
  <c r="AG4" i="12"/>
  <c r="AD4" i="12"/>
  <c r="AC4" i="12"/>
  <c r="AB4" i="12"/>
  <c r="AA4" i="12"/>
  <c r="Z4" i="12"/>
  <c r="Y4" i="12"/>
  <c r="V4" i="12"/>
  <c r="U4" i="12"/>
  <c r="T4" i="12"/>
  <c r="S4" i="12"/>
  <c r="R4" i="12"/>
  <c r="Q4" i="12"/>
  <c r="N4" i="12"/>
  <c r="M4" i="12"/>
  <c r="L4" i="12"/>
  <c r="K4" i="12"/>
  <c r="J4" i="12"/>
  <c r="I4" i="12"/>
  <c r="G4" i="12"/>
  <c r="F4" i="12"/>
  <c r="H20" i="7"/>
  <c r="G10" i="12" s="1"/>
  <c r="H66" i="10"/>
  <c r="G66" i="10"/>
  <c r="H18" i="8"/>
  <c r="G18" i="8"/>
  <c r="H30" i="9"/>
  <c r="G30" i="9"/>
  <c r="H36" i="2"/>
  <c r="G36" i="2"/>
  <c r="H44" i="10"/>
  <c r="G44" i="10"/>
  <c r="H4" i="10"/>
  <c r="G20" i="7" l="1"/>
  <c r="F10" i="12" s="1"/>
  <c r="B44" i="2"/>
  <c r="H64" i="5"/>
  <c r="A51" i="10"/>
  <c r="A52" i="10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3" i="10" s="1"/>
  <c r="A64" i="10" s="1"/>
  <c r="A65" i="10" s="1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4" i="10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H4" i="2"/>
  <c r="G4" i="2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H4" i="8"/>
  <c r="G4" i="8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8" i="6"/>
  <c r="H49" i="6"/>
  <c r="H4" i="6"/>
  <c r="G4" i="6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4" i="9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5" i="5"/>
  <c r="H66" i="5"/>
  <c r="H67" i="5"/>
  <c r="H4" i="5"/>
  <c r="BR13" i="12"/>
  <c r="BQ13" i="12"/>
  <c r="BP13" i="12"/>
  <c r="BO13" i="12"/>
  <c r="BN13" i="12"/>
  <c r="BM13" i="12"/>
  <c r="BL13" i="12"/>
  <c r="BK13" i="12"/>
  <c r="BJ13" i="12"/>
  <c r="BI13" i="12"/>
  <c r="BH13" i="12"/>
  <c r="BG13" i="12"/>
  <c r="BF13" i="12"/>
  <c r="BE13" i="12"/>
  <c r="BD13" i="12"/>
  <c r="BC13" i="12"/>
  <c r="BB13" i="12"/>
  <c r="BA13" i="12"/>
  <c r="AZ13" i="12"/>
  <c r="AY13" i="12"/>
  <c r="AX13" i="12"/>
  <c r="AW13" i="12"/>
  <c r="AV13" i="12"/>
  <c r="AU13" i="12"/>
  <c r="AT13" i="12"/>
  <c r="AS13" i="12"/>
  <c r="AR13" i="12"/>
  <c r="AQ13" i="12"/>
  <c r="AP13" i="12"/>
  <c r="AO13" i="12"/>
  <c r="AN13" i="12"/>
  <c r="AM13" i="12"/>
  <c r="AL13" i="12"/>
  <c r="AK13" i="12"/>
  <c r="AJ13" i="12"/>
  <c r="AI13" i="12"/>
  <c r="AH13" i="12"/>
  <c r="AG13" i="12"/>
  <c r="AF13" i="12"/>
  <c r="AE13" i="12"/>
  <c r="AD13" i="12"/>
  <c r="AC13" i="12"/>
  <c r="AB13" i="12"/>
  <c r="AA13" i="12"/>
  <c r="Z13" i="12"/>
  <c r="Y13" i="12"/>
  <c r="X13" i="12"/>
  <c r="W13" i="12"/>
  <c r="V13" i="12"/>
  <c r="U13" i="12"/>
  <c r="T13" i="12"/>
  <c r="S13" i="12"/>
  <c r="R13" i="12"/>
  <c r="Q13" i="12"/>
  <c r="P13" i="12"/>
  <c r="O13" i="12"/>
  <c r="N13" i="12"/>
  <c r="M13" i="12"/>
  <c r="L13" i="12"/>
  <c r="K13" i="12"/>
  <c r="J13" i="12"/>
  <c r="I13" i="12"/>
  <c r="BN22" i="7"/>
  <c r="BB22" i="7"/>
  <c r="AO22" i="7"/>
  <c r="AH22" i="7"/>
  <c r="X22" i="7"/>
  <c r="P22" i="7"/>
  <c r="H22" i="7"/>
  <c r="G22" i="7"/>
  <c r="BO22" i="7"/>
  <c r="BC22" i="7"/>
  <c r="AU22" i="7"/>
  <c r="AT22" i="7"/>
  <c r="AQ22" i="7"/>
  <c r="AP22" i="7"/>
  <c r="AI22" i="7"/>
  <c r="AD22" i="7"/>
  <c r="AA22" i="7"/>
  <c r="Z22" i="7"/>
  <c r="Y22" i="7"/>
  <c r="W22" i="7"/>
  <c r="V22" i="7"/>
  <c r="U22" i="7"/>
  <c r="T22" i="7"/>
  <c r="R22" i="7"/>
  <c r="Q22" i="7"/>
  <c r="O22" i="7"/>
  <c r="N22" i="7"/>
  <c r="M22" i="7"/>
  <c r="L22" i="7"/>
  <c r="K22" i="7"/>
  <c r="AE68" i="10"/>
  <c r="AD68" i="10"/>
  <c r="AC68" i="10"/>
  <c r="AB68" i="10"/>
  <c r="AA68" i="10"/>
  <c r="Z68" i="10"/>
  <c r="Y68" i="10"/>
  <c r="X68" i="10"/>
  <c r="W68" i="10"/>
  <c r="V68" i="10"/>
  <c r="U68" i="10"/>
  <c r="T68" i="10"/>
  <c r="S68" i="10"/>
  <c r="K68" i="10"/>
  <c r="J68" i="10"/>
  <c r="BL68" i="10"/>
  <c r="BD68" i="10"/>
  <c r="AV68" i="10"/>
  <c r="AN68" i="10"/>
  <c r="P68" i="10"/>
  <c r="H68" i="10"/>
  <c r="G68" i="10"/>
  <c r="BS68" i="10"/>
  <c r="BR68" i="10"/>
  <c r="BQ68" i="10"/>
  <c r="BP68" i="10"/>
  <c r="BO68" i="10"/>
  <c r="BN68" i="10"/>
  <c r="BM68" i="10"/>
  <c r="BK68" i="10"/>
  <c r="BJ68" i="10"/>
  <c r="BI68" i="10"/>
  <c r="BH68" i="10"/>
  <c r="BG68" i="10"/>
  <c r="BF68" i="10"/>
  <c r="BE68" i="10"/>
  <c r="BC68" i="10"/>
  <c r="BB68" i="10"/>
  <c r="BA68" i="10"/>
  <c r="AZ68" i="10"/>
  <c r="AY68" i="10"/>
  <c r="AX68" i="10"/>
  <c r="AW68" i="10"/>
  <c r="AU68" i="10"/>
  <c r="AT68" i="10"/>
  <c r="AS68" i="10"/>
  <c r="AR68" i="10"/>
  <c r="AQ68" i="10"/>
  <c r="AP68" i="10"/>
  <c r="AO68" i="10"/>
  <c r="AM68" i="10"/>
  <c r="AK68" i="10"/>
  <c r="AJ68" i="10"/>
  <c r="AI68" i="10"/>
  <c r="AH68" i="10"/>
  <c r="AG68" i="10"/>
  <c r="AF68" i="10"/>
  <c r="R68" i="10"/>
  <c r="Q68" i="10"/>
  <c r="O68" i="10"/>
  <c r="N68" i="10"/>
  <c r="M68" i="10"/>
  <c r="L68" i="10"/>
  <c r="BL20" i="8"/>
  <c r="BD20" i="8"/>
  <c r="AV20" i="8"/>
  <c r="AN20" i="8"/>
  <c r="AF20" i="8"/>
  <c r="X20" i="8"/>
  <c r="P20" i="8"/>
  <c r="H20" i="8"/>
  <c r="G20" i="8"/>
  <c r="BS20" i="8"/>
  <c r="BG20" i="8"/>
  <c r="AY20" i="8"/>
  <c r="AM20" i="8"/>
  <c r="W20" i="8"/>
  <c r="V20" i="8"/>
  <c r="BR20" i="8"/>
  <c r="BQ20" i="8"/>
  <c r="BP20" i="8"/>
  <c r="BO20" i="8"/>
  <c r="BN20" i="8"/>
  <c r="BM20" i="8"/>
  <c r="BK20" i="8"/>
  <c r="BJ20" i="8"/>
  <c r="BI20" i="8"/>
  <c r="BH20" i="8"/>
  <c r="BF20" i="8"/>
  <c r="BE20" i="8"/>
  <c r="BC20" i="8"/>
  <c r="BB20" i="8"/>
  <c r="BA20" i="8"/>
  <c r="AZ20" i="8"/>
  <c r="AX20" i="8"/>
  <c r="AW20" i="8"/>
  <c r="AU20" i="8"/>
  <c r="AT20" i="8"/>
  <c r="AS20" i="8"/>
  <c r="AR20" i="8"/>
  <c r="AQ20" i="8"/>
  <c r="AP20" i="8"/>
  <c r="AO20" i="8"/>
  <c r="AK20" i="8"/>
  <c r="AJ20" i="8"/>
  <c r="AI20" i="8"/>
  <c r="AH20" i="8"/>
  <c r="AG20" i="8"/>
  <c r="AE20" i="8"/>
  <c r="AD20" i="8"/>
  <c r="AC20" i="8"/>
  <c r="AB20" i="8"/>
  <c r="AA20" i="8"/>
  <c r="Z20" i="8"/>
  <c r="Y20" i="8"/>
  <c r="U20" i="8"/>
  <c r="T20" i="8"/>
  <c r="R20" i="8"/>
  <c r="Q20" i="8"/>
  <c r="O20" i="8"/>
  <c r="N20" i="8"/>
  <c r="M20" i="8"/>
  <c r="L20" i="8"/>
  <c r="K20" i="8"/>
  <c r="AW70" i="5"/>
  <c r="AV70" i="5"/>
  <c r="BL70" i="5"/>
  <c r="BD70" i="5"/>
  <c r="AX70" i="5"/>
  <c r="AP70" i="5"/>
  <c r="AN70" i="5"/>
  <c r="AH70" i="5"/>
  <c r="AF70" i="5"/>
  <c r="Z70" i="5"/>
  <c r="X70" i="5"/>
  <c r="R70" i="5"/>
  <c r="P70" i="5"/>
  <c r="BA70" i="5"/>
  <c r="BS70" i="5"/>
  <c r="BR70" i="5"/>
  <c r="BQ70" i="5"/>
  <c r="BP70" i="5"/>
  <c r="BO70" i="5"/>
  <c r="BN70" i="5"/>
  <c r="BM70" i="5"/>
  <c r="BK70" i="5"/>
  <c r="BJ70" i="5"/>
  <c r="BI70" i="5"/>
  <c r="BH70" i="5"/>
  <c r="BG70" i="5"/>
  <c r="BF70" i="5"/>
  <c r="BE70" i="5"/>
  <c r="BC70" i="5"/>
  <c r="BB70" i="5"/>
  <c r="AZ70" i="5"/>
  <c r="AY70" i="5"/>
  <c r="AU70" i="5"/>
  <c r="AT70" i="5"/>
  <c r="AS70" i="5"/>
  <c r="AR70" i="5"/>
  <c r="AQ70" i="5"/>
  <c r="AO70" i="5"/>
  <c r="AM70" i="5"/>
  <c r="AK70" i="5"/>
  <c r="AJ70" i="5"/>
  <c r="AI70" i="5"/>
  <c r="AG70" i="5"/>
  <c r="AE70" i="5"/>
  <c r="AD70" i="5"/>
  <c r="AC70" i="5"/>
  <c r="AB70" i="5"/>
  <c r="AA70" i="5"/>
  <c r="Y70" i="5"/>
  <c r="W70" i="5"/>
  <c r="V70" i="5"/>
  <c r="U70" i="5"/>
  <c r="T70" i="5"/>
  <c r="Q70" i="5"/>
  <c r="O70" i="5"/>
  <c r="N70" i="5"/>
  <c r="M70" i="5"/>
  <c r="L70" i="5"/>
  <c r="K70" i="5"/>
  <c r="BP32" i="9"/>
  <c r="BO32" i="9"/>
  <c r="BN32" i="9"/>
  <c r="BJ32" i="9"/>
  <c r="BG32" i="9"/>
  <c r="BF32" i="9"/>
  <c r="BB32" i="9"/>
  <c r="AY32" i="9"/>
  <c r="AX32" i="9"/>
  <c r="AQ32" i="9"/>
  <c r="AP32" i="9"/>
  <c r="AI32" i="9"/>
  <c r="AH32" i="9"/>
  <c r="AG32" i="9"/>
  <c r="AD32" i="9"/>
  <c r="Z32" i="9"/>
  <c r="V32" i="9"/>
  <c r="G32" i="9"/>
  <c r="AF32" i="9"/>
  <c r="AE32" i="9"/>
  <c r="BS32" i="9"/>
  <c r="BR32" i="9"/>
  <c r="BQ32" i="9"/>
  <c r="BM32" i="9"/>
  <c r="BL32" i="9"/>
  <c r="BK32" i="9"/>
  <c r="BI32" i="9"/>
  <c r="BH32" i="9"/>
  <c r="BE32" i="9"/>
  <c r="BD32" i="9"/>
  <c r="BC32" i="9"/>
  <c r="BA32" i="9"/>
  <c r="AZ32" i="9"/>
  <c r="AU32" i="9"/>
  <c r="AT32" i="9"/>
  <c r="AS32" i="9"/>
  <c r="AR32" i="9"/>
  <c r="AO32" i="9"/>
  <c r="AN32" i="9"/>
  <c r="AM32" i="9"/>
  <c r="AK32" i="9"/>
  <c r="AJ32" i="9"/>
  <c r="AC32" i="9"/>
  <c r="AB32" i="9"/>
  <c r="AA32" i="9"/>
  <c r="Y32" i="9"/>
  <c r="X32" i="9"/>
  <c r="W32" i="9"/>
  <c r="U32" i="9"/>
  <c r="T32" i="9"/>
  <c r="R32" i="9"/>
  <c r="Q32" i="9"/>
  <c r="P32" i="9"/>
  <c r="O32" i="9"/>
  <c r="N32" i="9"/>
  <c r="M32" i="9"/>
  <c r="L32" i="9"/>
  <c r="K32" i="9"/>
  <c r="H32" i="9"/>
  <c r="BS38" i="2"/>
  <c r="BR38" i="2"/>
  <c r="BQ38" i="2"/>
  <c r="BP38" i="2"/>
  <c r="BO38" i="2"/>
  <c r="BN38" i="2"/>
  <c r="BM38" i="2"/>
  <c r="BL38" i="2"/>
  <c r="BK38" i="2"/>
  <c r="BJ38" i="2"/>
  <c r="BI38" i="2"/>
  <c r="BH38" i="2"/>
  <c r="BG38" i="2"/>
  <c r="BF38" i="2"/>
  <c r="BE38" i="2"/>
  <c r="BD38" i="2"/>
  <c r="BC38" i="2"/>
  <c r="BB38" i="2"/>
  <c r="BA38" i="2"/>
  <c r="AZ38" i="2"/>
  <c r="AY38" i="2"/>
  <c r="AX38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A38" i="2"/>
  <c r="Z38" i="2"/>
  <c r="Y38" i="2"/>
  <c r="X38" i="2"/>
  <c r="W38" i="2"/>
  <c r="V38" i="2"/>
  <c r="U38" i="2"/>
  <c r="T38" i="2"/>
  <c r="R38" i="2"/>
  <c r="Q38" i="2"/>
  <c r="P38" i="2"/>
  <c r="O38" i="2"/>
  <c r="N38" i="2"/>
  <c r="M38" i="2"/>
  <c r="L38" i="2"/>
  <c r="K38" i="2"/>
  <c r="H38" i="2"/>
  <c r="G38" i="2"/>
  <c r="G68" i="5" l="1"/>
  <c r="F7" i="12" s="1"/>
  <c r="F11" i="12" s="1"/>
  <c r="H68" i="5"/>
  <c r="G7" i="12" s="1"/>
  <c r="B29" i="7"/>
  <c r="D10" i="12" s="1"/>
  <c r="B75" i="10"/>
  <c r="D9" i="12" s="1"/>
  <c r="B24" i="8"/>
  <c r="D8" i="12" s="1"/>
  <c r="B78" i="5"/>
  <c r="D7" i="12" s="1"/>
  <c r="B39" i="9"/>
  <c r="D6" i="12" s="1"/>
  <c r="B57" i="6"/>
  <c r="D5" i="12" s="1"/>
  <c r="D4" i="12"/>
  <c r="A5" i="12"/>
  <c r="A6" i="12" s="1"/>
  <c r="A7" i="12" s="1"/>
  <c r="A8" i="12" s="1"/>
  <c r="A9" i="12" s="1"/>
  <c r="A10" i="12" s="1"/>
  <c r="A6" i="7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G70" i="5" l="1"/>
  <c r="H70" i="5"/>
  <c r="B28" i="7"/>
  <c r="C10" i="12" s="1"/>
  <c r="E10" i="12" s="1"/>
  <c r="A5" i="2" l="1"/>
  <c r="A5" i="6"/>
  <c r="A5" i="9"/>
  <c r="A5" i="5"/>
  <c r="A5" i="8"/>
  <c r="A5" i="10"/>
  <c r="A6" i="10" l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A48" i="10" s="1"/>
  <c r="A49" i="10" s="1"/>
  <c r="A50" i="10" s="1"/>
  <c r="A6" i="8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B23" i="8"/>
  <c r="C8" i="12" s="1"/>
  <c r="E8" i="12" s="1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B38" i="9" l="1"/>
  <c r="C6" i="12" s="1"/>
  <c r="E6" i="12" s="1"/>
  <c r="B74" i="10"/>
  <c r="C9" i="12" s="1"/>
  <c r="E9" i="12" s="1"/>
  <c r="B77" i="5"/>
  <c r="C7" i="12" s="1"/>
  <c r="E7" i="12" s="1"/>
  <c r="B43" i="2"/>
  <c r="C4" i="12" s="1"/>
  <c r="E4" i="12" s="1"/>
  <c r="A30" i="6" l="1"/>
  <c r="A31" i="6" s="1"/>
  <c r="A32" i="6" l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B56" i="6"/>
  <c r="C5" i="12" s="1"/>
  <c r="E5" i="12" s="1"/>
  <c r="AN50" i="6"/>
  <c r="AN52" i="6"/>
  <c r="AM5" i="12"/>
  <c r="BD50" i="6"/>
  <c r="BD52" i="6"/>
  <c r="BC5" i="12"/>
  <c r="X50" i="6"/>
  <c r="X52" i="6"/>
  <c r="W5" i="12"/>
  <c r="AF50" i="6"/>
  <c r="AF52" i="6"/>
  <c r="AE5" i="12"/>
  <c r="AO50" i="6"/>
  <c r="AO52" i="6"/>
  <c r="AN5" i="12"/>
  <c r="AW50" i="6"/>
  <c r="AW52" i="6"/>
  <c r="AV5" i="12"/>
  <c r="BE50" i="6"/>
  <c r="BE52" i="6"/>
  <c r="BD5" i="12"/>
  <c r="BM50" i="6"/>
  <c r="BM52" i="6"/>
  <c r="BL5" i="12"/>
  <c r="BL50" i="6"/>
  <c r="BL52" i="6"/>
  <c r="BK5" i="12"/>
  <c r="Y50" i="6"/>
  <c r="Y52" i="6"/>
  <c r="X5" i="12"/>
  <c r="AG50" i="6"/>
  <c r="AG52" i="6"/>
  <c r="AF5" i="12"/>
  <c r="AV50" i="6"/>
  <c r="AV52" i="6"/>
  <c r="AU5" i="12"/>
  <c r="F5" i="12"/>
  <c r="F13" i="12" s="1"/>
  <c r="Q50" i="6"/>
  <c r="Q52" i="6"/>
  <c r="P5" i="12"/>
  <c r="P50" i="6"/>
  <c r="P52" i="6"/>
  <c r="O5" i="12"/>
  <c r="H50" i="6"/>
  <c r="H52" i="6" s="1"/>
  <c r="AY50" i="6"/>
  <c r="AY52" i="6"/>
  <c r="AX5" i="12"/>
  <c r="J50" i="6"/>
  <c r="J52" i="6"/>
  <c r="I5" i="12"/>
  <c r="T50" i="6"/>
  <c r="T52" i="6"/>
  <c r="S5" i="12"/>
  <c r="AD50" i="6"/>
  <c r="AD52" i="6"/>
  <c r="AC5" i="12"/>
  <c r="AP50" i="6"/>
  <c r="AP52" i="6"/>
  <c r="AO5" i="12"/>
  <c r="AZ50" i="6"/>
  <c r="AZ52" i="6"/>
  <c r="AY5" i="12"/>
  <c r="BJ50" i="6"/>
  <c r="BJ52" i="6"/>
  <c r="BI5" i="12"/>
  <c r="AC50" i="6"/>
  <c r="AC52" i="6"/>
  <c r="AB5" i="12"/>
  <c r="BI50" i="6"/>
  <c r="BI52" i="6"/>
  <c r="BH5" i="12"/>
  <c r="K50" i="6"/>
  <c r="K52" i="6"/>
  <c r="J5" i="12"/>
  <c r="U50" i="6"/>
  <c r="U52" i="6"/>
  <c r="T5" i="12"/>
  <c r="AE50" i="6"/>
  <c r="AE52" i="6"/>
  <c r="AD5" i="12"/>
  <c r="AQ50" i="6"/>
  <c r="AQ52" i="6"/>
  <c r="AP5" i="12"/>
  <c r="BA50" i="6"/>
  <c r="BA52" i="6"/>
  <c r="AZ5" i="12"/>
  <c r="BK50" i="6"/>
  <c r="BK52" i="6"/>
  <c r="BJ5" i="12"/>
  <c r="AH50" i="6"/>
  <c r="AH52" i="6"/>
  <c r="AG5" i="12"/>
  <c r="AR50" i="6"/>
  <c r="AR52" i="6"/>
  <c r="AQ5" i="12"/>
  <c r="BB50" i="6"/>
  <c r="BB52" i="6"/>
  <c r="BA5" i="12"/>
  <c r="BN50" i="6"/>
  <c r="BN52" i="6"/>
  <c r="BM5" i="12"/>
  <c r="BS50" i="6"/>
  <c r="BS52" i="6"/>
  <c r="BR5" i="12"/>
  <c r="M50" i="6"/>
  <c r="M52" i="6"/>
  <c r="L5" i="12"/>
  <c r="BO50" i="6"/>
  <c r="BO52" i="6"/>
  <c r="BN5" i="12"/>
  <c r="S50" i="6"/>
  <c r="S52" i="6"/>
  <c r="R5" i="12"/>
  <c r="BC50" i="6"/>
  <c r="BC52" i="6"/>
  <c r="BB5" i="12"/>
  <c r="N50" i="6"/>
  <c r="N52" i="6"/>
  <c r="M5" i="12"/>
  <c r="Z50" i="6"/>
  <c r="Z52" i="6"/>
  <c r="Y5" i="12"/>
  <c r="AJ50" i="6"/>
  <c r="AJ52" i="6"/>
  <c r="AI5" i="12"/>
  <c r="AT50" i="6"/>
  <c r="AT52" i="6"/>
  <c r="AS5" i="12"/>
  <c r="BF50" i="6"/>
  <c r="BF52" i="6"/>
  <c r="BE5" i="12"/>
  <c r="BP50" i="6"/>
  <c r="BP52" i="6"/>
  <c r="BO5" i="12"/>
  <c r="AM50" i="6"/>
  <c r="AM52" i="6"/>
  <c r="AL5" i="12"/>
  <c r="L50" i="6"/>
  <c r="L52" i="6"/>
  <c r="K5" i="12"/>
  <c r="AS50" i="6"/>
  <c r="AS52" i="6"/>
  <c r="AR5" i="12"/>
  <c r="O50" i="6"/>
  <c r="O52" i="6"/>
  <c r="N5" i="12"/>
  <c r="AA50" i="6"/>
  <c r="AA52" i="6"/>
  <c r="Z5" i="12"/>
  <c r="AK50" i="6"/>
  <c r="AK52" i="6"/>
  <c r="AJ5" i="12"/>
  <c r="AU50" i="6"/>
  <c r="AU52" i="6"/>
  <c r="AT5" i="12"/>
  <c r="BG50" i="6"/>
  <c r="BG52" i="6"/>
  <c r="BF5" i="12"/>
  <c r="BQ50" i="6"/>
  <c r="BQ52" i="6"/>
  <c r="BP5" i="12"/>
  <c r="V50" i="6"/>
  <c r="V52" i="6"/>
  <c r="U5" i="12"/>
  <c r="W50" i="6"/>
  <c r="W52" i="6"/>
  <c r="V5" i="12"/>
  <c r="AI50" i="6"/>
  <c r="AI52" i="6"/>
  <c r="AH5" i="12"/>
  <c r="R50" i="6"/>
  <c r="R52" i="6"/>
  <c r="Q5" i="12"/>
  <c r="AB50" i="6"/>
  <c r="AB52" i="6"/>
  <c r="AA5" i="12"/>
  <c r="AX50" i="6"/>
  <c r="AX52" i="6"/>
  <c r="AW5" i="12"/>
  <c r="BH50" i="6"/>
  <c r="BH52" i="6"/>
  <c r="BG5" i="12"/>
  <c r="BR50" i="6"/>
  <c r="BR52" i="6"/>
  <c r="BQ5" i="12"/>
  <c r="G5" i="12" l="1"/>
  <c r="G11" i="12" s="1"/>
  <c r="G13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Katrina Graham</author>
  </authors>
  <commentList>
    <comment ref="D19" authorId="0" shapeId="0" xr:uid="{679955A9-3F12-4A99-8766-3C6D52D88735}">
      <text>
        <r>
          <rPr>
            <b/>
            <sz val="9"/>
            <color indexed="81"/>
            <rFont val="Tahoma"/>
            <family val="2"/>
          </rPr>
          <t>Katrina Graham:</t>
        </r>
        <r>
          <rPr>
            <sz val="9"/>
            <color indexed="81"/>
            <rFont val="Tahoma"/>
            <family val="2"/>
          </rPr>
          <t xml:space="preserve">
To be moved to Te Aka Puaho Presbytery</t>
        </r>
      </text>
    </comment>
  </commentList>
</comments>
</file>

<file path=xl/sharedStrings.xml><?xml version="1.0" encoding="utf-8"?>
<sst xmlns="http://schemas.openxmlformats.org/spreadsheetml/2006/main" count="1556" uniqueCount="383">
  <si>
    <t>Presbyterian Church of Aotearoa New Zealand</t>
  </si>
  <si>
    <t>Parish Membership Statistics</t>
  </si>
  <si>
    <t>at 30 June 2022</t>
  </si>
  <si>
    <t>MEMBERSHIP STATISTICS AS AT 30 JUNE 2022 - ALL PRESBYTERIES</t>
  </si>
  <si>
    <t>ROLL MEMBERS</t>
  </si>
  <si>
    <t>ASSOCIATE ROLL MEMBERS</t>
  </si>
  <si>
    <t>ROLL CHANGES</t>
  </si>
  <si>
    <t>ATTENDANCE AT WORSHIP</t>
  </si>
  <si>
    <t>BAPTISM</t>
  </si>
  <si>
    <t>DEDICATIONS</t>
  </si>
  <si>
    <t>CONFIRMATIONS</t>
  </si>
  <si>
    <t>CHRISTIAN FORMATION</t>
  </si>
  <si>
    <t>MINISTER - NATIONAL ORDAINED</t>
  </si>
  <si>
    <t>MINISTER - LOCAL ORDAINED</t>
  </si>
  <si>
    <t>PASTORAL CARE</t>
  </si>
  <si>
    <t>YOUTH</t>
  </si>
  <si>
    <t>CHILDREN</t>
  </si>
  <si>
    <t>ADMINISTRATION</t>
  </si>
  <si>
    <t>OTHER</t>
  </si>
  <si>
    <t>Ref</t>
  </si>
  <si>
    <t>Presbytery</t>
  </si>
  <si>
    <t>Parishes (Number)</t>
  </si>
  <si>
    <t>Statistics Returned (Number)</t>
  </si>
  <si>
    <t>Statistics Returned as % of Parishes</t>
  </si>
  <si>
    <t>Total Presbyterian Members</t>
  </si>
  <si>
    <t>Total Presbyterian Associate Members</t>
  </si>
  <si>
    <t>Total Union or Co-operating</t>
  </si>
  <si>
    <t xml:space="preserve">Roll Members No Data </t>
  </si>
  <si>
    <t>Roll Members Female up to 25</t>
  </si>
  <si>
    <t>Roll Members Female 26-45</t>
  </si>
  <si>
    <t>Roll Members Female 46-65</t>
  </si>
  <si>
    <t>Roll Members Female over 65</t>
  </si>
  <si>
    <t>Roll Members Male up to 25</t>
  </si>
  <si>
    <t>Roll Members Male 26-45</t>
  </si>
  <si>
    <t>Roll Members Male 46-65</t>
  </si>
  <si>
    <t>Roll Members Male Over 65</t>
  </si>
  <si>
    <t>Associate Members No Data</t>
  </si>
  <si>
    <t>Associate Members Female up to 25</t>
  </si>
  <si>
    <t>Associate Members Female 26-45</t>
  </si>
  <si>
    <t>Associate  Members Female 46-65</t>
  </si>
  <si>
    <t>Associate Members  Female over 65</t>
  </si>
  <si>
    <t>Associate Members Male up to 25</t>
  </si>
  <si>
    <t>Associate Members Male 26-45</t>
  </si>
  <si>
    <t>Associate Members Male 46-65</t>
  </si>
  <si>
    <t>Associate Members Male Over 65</t>
  </si>
  <si>
    <t>Roll Changes (Added)</t>
  </si>
  <si>
    <t>Roll Changes (Removed-Death)</t>
  </si>
  <si>
    <t>Roll Changes (Removed - Tsfr to Another Parish)</t>
  </si>
  <si>
    <t>Roll Changes (Removed - Other)</t>
  </si>
  <si>
    <t>Attendance at Worship Children Under 13</t>
  </si>
  <si>
    <t>Attendance at Worship Youth 13 - 17</t>
  </si>
  <si>
    <t>Attendance at Worship Adult</t>
  </si>
  <si>
    <t>Baptism Children Under 13</t>
  </si>
  <si>
    <t>Baptism Adults 13 and over</t>
  </si>
  <si>
    <t>Dedications Children Under 13</t>
  </si>
  <si>
    <t>Dedications Adults 13 and over</t>
  </si>
  <si>
    <t>Confirmations/ Professions of Faith Children Under 13</t>
  </si>
  <si>
    <t>Confirmations/ Professions of Faith Adults 13 and over</t>
  </si>
  <si>
    <t>Christian Formation Sunday or Weekday under 13 years</t>
  </si>
  <si>
    <t>Christian Formation Youth group / Bible classes (age 13-17)</t>
  </si>
  <si>
    <t>Christian Formation Adults over 17</t>
  </si>
  <si>
    <t>Minister - National Ordained Paid (Number)</t>
  </si>
  <si>
    <t>Minister - National Ordained Paid (Est Hours)</t>
  </si>
  <si>
    <t>Minister - National Ordained Volunteer (Number)</t>
  </si>
  <si>
    <t>Minister - National Ordained Volunteer (Est Hours)</t>
  </si>
  <si>
    <t>Minister - Local Ordained Paid (Number)</t>
  </si>
  <si>
    <t>Minister - Local Ordained Paid (Est Hours)</t>
  </si>
  <si>
    <t>Minister - Local Ordained Volunteer (Number)</t>
  </si>
  <si>
    <t>Minister - Local Ordained Volunteer (Est Hours)</t>
  </si>
  <si>
    <t>Pastoral Care Paid (Number)</t>
  </si>
  <si>
    <t>Pastoral Care Paid (Est Hours)</t>
  </si>
  <si>
    <t>Pastoral Care Volunteer (Number)</t>
  </si>
  <si>
    <t>Pastoral Care Volunteer (Est Hours)</t>
  </si>
  <si>
    <t>Youth Paid (Number)</t>
  </si>
  <si>
    <t>Youth Paid (Est Hours)</t>
  </si>
  <si>
    <t>Youth Volunteer (Number)</t>
  </si>
  <si>
    <t>Youth Volunteer (Est Hours)</t>
  </si>
  <si>
    <t>Children Paid (Number)</t>
  </si>
  <si>
    <t>Children Paid (Est Hours)</t>
  </si>
  <si>
    <t>Children Volunteer (Number)</t>
  </si>
  <si>
    <t>Children Volunteer (Est Hours)</t>
  </si>
  <si>
    <t>Administration Paid (Number)</t>
  </si>
  <si>
    <t>Administration Paid (Est Hours)</t>
  </si>
  <si>
    <t>Administration Volunteer (Number)</t>
  </si>
  <si>
    <t>Administration Volunteer (Est Hours)</t>
  </si>
  <si>
    <t>Other Paid (Number)</t>
  </si>
  <si>
    <t>Other Paid (Est Hours)</t>
  </si>
  <si>
    <t>Other Volunteer (Number)</t>
  </si>
  <si>
    <t>Other Volunteer (Est Hours)</t>
  </si>
  <si>
    <t>Alpine</t>
  </si>
  <si>
    <t>Central</t>
  </si>
  <si>
    <t>Kaimai</t>
  </si>
  <si>
    <t>Northern</t>
  </si>
  <si>
    <t>Pacific</t>
  </si>
  <si>
    <t>Southern</t>
  </si>
  <si>
    <t>Te Aka Puaho</t>
  </si>
  <si>
    <t>Total 2022</t>
  </si>
  <si>
    <t>Total 2021</t>
  </si>
  <si>
    <t>2022 as % of 2021</t>
  </si>
  <si>
    <t>MEMBERSHIP STATISTICS AS AT 30 JUNE 2022 - ALPINE PRESBYTERY</t>
  </si>
  <si>
    <t>ID</t>
  </si>
  <si>
    <t>Parish</t>
  </si>
  <si>
    <t>Parish Status</t>
  </si>
  <si>
    <t>2022 Statistics Returned (Y/N)</t>
  </si>
  <si>
    <t>Akaroa Banks Peninsula Presbyterian Church</t>
  </si>
  <si>
    <t>N</t>
  </si>
  <si>
    <t>Albury Pleasant Point Presbyterian Church</t>
  </si>
  <si>
    <t xml:space="preserve">Ashburton St Andrews Presbyterian </t>
  </si>
  <si>
    <t>Avonhead Upper Riccarton St Marks Church</t>
  </si>
  <si>
    <t>Y</t>
  </si>
  <si>
    <t>Bishopdale St Margarets Presbyterian Church</t>
  </si>
  <si>
    <t>Blenheim St Andrews Presbyterian</t>
  </si>
  <si>
    <t xml:space="preserve">Blenheim Wairau Presbyterian Parish </t>
  </si>
  <si>
    <t>Cashmere Hills Presbyterian Church</t>
  </si>
  <si>
    <t>Christchurch Korean Presbyterian Church</t>
  </si>
  <si>
    <t>Christchurch North Presbyterian Church</t>
  </si>
  <si>
    <t>Dissolved 30/06/2021</t>
  </si>
  <si>
    <t>Christchurch St Pauls Trinity Pacific Church</t>
  </si>
  <si>
    <t>Geraldine St Andrews Parish</t>
  </si>
  <si>
    <t>Hakatere Presbyterian Paris Prev Ashburton St Pauls Presbyterian</t>
  </si>
  <si>
    <t>Hoon Hay Presbyterian Church</t>
  </si>
  <si>
    <t>Hope Presbyterian Church</t>
  </si>
  <si>
    <t xml:space="preserve">Kaikoura St Pauls Presbyterian </t>
  </si>
  <si>
    <t>Kiwi Church</t>
  </si>
  <si>
    <t>Kowai Presbyterian Church</t>
  </si>
  <si>
    <t>Linwood Aranui St Georges Iona</t>
  </si>
  <si>
    <t>Dissolved 30/06/2022</t>
  </si>
  <si>
    <t>Nelson-Whakatu Presbyterian Church</t>
  </si>
  <si>
    <t>Rangiora Presbyterian Parish</t>
  </si>
  <si>
    <t>Riccarton St Ninians Presbyterian Church</t>
  </si>
  <si>
    <t>St Kentigern's Burwood United Parish</t>
  </si>
  <si>
    <t>St Martins Presbyterian Church</t>
  </si>
  <si>
    <t xml:space="preserve">Takaka St Andrews Presbyterian </t>
  </si>
  <si>
    <t>Temuka Trinity Presbyterian Church</t>
  </si>
  <si>
    <t>The Plains Presbyterian Church</t>
  </si>
  <si>
    <t>The Village</t>
  </si>
  <si>
    <t>Timaru Presbyterian Parish</t>
  </si>
  <si>
    <t>Waikari Presbyterian Church</t>
  </si>
  <si>
    <t>Waimate Knox Presbyterian Church</t>
  </si>
  <si>
    <t>COUNT</t>
  </si>
  <si>
    <t>Parishes</t>
  </si>
  <si>
    <t>Statistics Y</t>
  </si>
  <si>
    <t>MEMBERSHIP STATISTICS AS AT 30 JUNE 2022 - PRESBYTERY CENTRAL</t>
  </si>
  <si>
    <t>Ahuriri Putorino Presbyterian Church</t>
  </si>
  <si>
    <t>Bulls Turakina Presbyterian Parish</t>
  </si>
  <si>
    <t>Carterton - St David's Presbyterian Church</t>
  </si>
  <si>
    <t>Dannevirke Knox Presbyterian Church</t>
  </si>
  <si>
    <t>Eastbourne St Ronans Community Church</t>
  </si>
  <si>
    <t>Feilding Oroua Presbyterian Parish</t>
  </si>
  <si>
    <t>Feilding St Pauls Presbyterian Church</t>
  </si>
  <si>
    <t>Gisborne St Davids Presbyterian Church</t>
  </si>
  <si>
    <t>Gisborne The Gisborne Presbyterian Parish</t>
  </si>
  <si>
    <t>Hastings St Andrews Presbyterian Church</t>
  </si>
  <si>
    <t>Hastings St Johns Presbyterian Church</t>
  </si>
  <si>
    <t>Havelock North St Columba's Presbyterian Church</t>
  </si>
  <si>
    <t xml:space="preserve">Hawera  Presbyterian </t>
  </si>
  <si>
    <t>Hunterville Presbyterian Church</t>
  </si>
  <si>
    <t>Island Bay Presbyterian Church</t>
  </si>
  <si>
    <t>Khandallah Presbyterian Church</t>
  </si>
  <si>
    <t>Kilbirnie Presbyterian Church</t>
  </si>
  <si>
    <t xml:space="preserve">Lower Hutt Knox  St Columba </t>
  </si>
  <si>
    <t>Martinborough First Presbyterian Church</t>
  </si>
  <si>
    <t>Marton St Andrews Presbyterian Church</t>
  </si>
  <si>
    <t>Napier St Pauls Presbyterian Church</t>
  </si>
  <si>
    <t xml:space="preserve">New Plymouth Knox Fitzroy Presbyterian </t>
  </si>
  <si>
    <t xml:space="preserve">New Plymouth St Andrews Presbyterian </t>
  </si>
  <si>
    <t xml:space="preserve">New Plymouth St James Presbyterian </t>
  </si>
  <si>
    <t>Newtown Pacific Islanders</t>
  </si>
  <si>
    <t>Otaki Waikanae Presbyterian Church</t>
  </si>
  <si>
    <t>Palmerston North St Albans Presbyterian Church</t>
  </si>
  <si>
    <t>Petone St Davids Multicultural Parish</t>
  </si>
  <si>
    <t>Plimmerton Presbyterian Church</t>
  </si>
  <si>
    <t>Porirua Pacific Islanders Church of Christ the King</t>
  </si>
  <si>
    <t>y</t>
  </si>
  <si>
    <t>Silverstream St Margarets Presbyterian Church</t>
  </si>
  <si>
    <t>St Andrews Central Hawkes Bay</t>
  </si>
  <si>
    <t xml:space="preserve">Stratford St Andrews Presbyterian </t>
  </si>
  <si>
    <t>Taihape Waimarino Presbyterian Church</t>
  </si>
  <si>
    <t>Taradale St Columba's Presbyterian Church</t>
  </si>
  <si>
    <t>The Cook Islands Presbyterian Church (Wgtn Region)</t>
  </si>
  <si>
    <t>Titahi Bay St Timothys Presbyterian Church</t>
  </si>
  <si>
    <t>Wadestown Presbyterian Church</t>
  </si>
  <si>
    <t xml:space="preserve">Waitara Knox Presbyterian </t>
  </si>
  <si>
    <t>Wanganui St Andrews Presbyterian Church</t>
  </si>
  <si>
    <t>Wanganui St James  Presbyterian Church</t>
  </si>
  <si>
    <t>Wanganui Westmere Memorial Congregation</t>
  </si>
  <si>
    <t>Wellington St Andrews on The Terrace</t>
  </si>
  <si>
    <t>Wellington St Johns in the City Presbyterian Church</t>
  </si>
  <si>
    <t>Whanganui St Paul's - St Mark's Presbyterian Church</t>
  </si>
  <si>
    <t xml:space="preserve">MEMBERSHIP STATISTICS AS AT 30 JUNE 2022 - KAIMAI PRESBYTERY </t>
  </si>
  <si>
    <t>Bethlehem Community Church</t>
  </si>
  <si>
    <t>Hamilton Fairfield Presbyterian Church</t>
  </si>
  <si>
    <t>Hamilton Knox Presbyterian Church</t>
  </si>
  <si>
    <t>Hamilton Scots Presbyterian Church</t>
  </si>
  <si>
    <t>Hamilton South St Stephens Presbyterian Church</t>
  </si>
  <si>
    <t>Hamilton St Andrews Presbyterian Church</t>
  </si>
  <si>
    <t>Hamilton Westside Presbyterian Church</t>
  </si>
  <si>
    <t>Katikati St Pauls Presbyterian Church</t>
  </si>
  <si>
    <t>Kawerau Presbyterian Church</t>
  </si>
  <si>
    <t>Kihikihi St Andrews Presbyterian Church</t>
  </si>
  <si>
    <t>Matamata St Andrews Presbyterian Church</t>
  </si>
  <si>
    <t>Morrinsville Knox Presbyterian Church</t>
  </si>
  <si>
    <t>Mt Maunganui St Andrews Presbyterian Church</t>
  </si>
  <si>
    <t>Nawton Community Presbyterian Church</t>
  </si>
  <si>
    <t>Otorohanga St Davids Presbyterian Church</t>
  </si>
  <si>
    <t>Putaruru St Aidans Presbyterian Church</t>
  </si>
  <si>
    <t>Rotorua District Presbyterian Church</t>
  </si>
  <si>
    <t>Tauranga St Columba Presbyterian Church</t>
  </si>
  <si>
    <t>Tauranga St Enochs Presbyterian Church</t>
  </si>
  <si>
    <t>Tauranga St Peters Presbyterian Church</t>
  </si>
  <si>
    <t>Te Awamutu Presbyterian Church</t>
  </si>
  <si>
    <t>Te Puke St Andrews Presbyterian Church</t>
  </si>
  <si>
    <t xml:space="preserve">Tokoroa St Lukes Pacific Islanders   </t>
  </si>
  <si>
    <t>Tokoroa St Marks Presbyterian Church</t>
  </si>
  <si>
    <t>Waihi Presbyterian Church</t>
  </si>
  <si>
    <t>Whakatane Presbyterian Church-EOP Presbyterian</t>
  </si>
  <si>
    <t>MEMBERSHIP STATISTICS AS AT 30 JUNE 2022 - NORTHERN PRESBYTERY</t>
  </si>
  <si>
    <t>Albany Presbyterian Church</t>
  </si>
  <si>
    <t>Auckland - Chinese Presbyterian Church</t>
  </si>
  <si>
    <t xml:space="preserve">Auckland Central Newton Pacific Islanders </t>
  </si>
  <si>
    <t xml:space="preserve"> </t>
  </si>
  <si>
    <t>Auckland Central Symonds St St Andrews First Presbyterian</t>
  </si>
  <si>
    <t>Auckland Korean Presbyterian Church of Auckland</t>
  </si>
  <si>
    <t>Auckland Lords Church of Auckland (Korean)</t>
  </si>
  <si>
    <t>Auckland Wellesley St St James Church</t>
  </si>
  <si>
    <t>Dissolved 30/01/2022</t>
  </si>
  <si>
    <t>Belmont St Margarets Presbyterian Church</t>
  </si>
  <si>
    <t>Birkenhead - St Andrew's Presbyterian Church</t>
  </si>
  <si>
    <t>Blockhouse Bay Iona Presbyterian Church</t>
  </si>
  <si>
    <t>Browns Bay Torbay Presbyterian Parish</t>
  </si>
  <si>
    <t>Clevedon Presbyterian Church of Clevedon</t>
  </si>
  <si>
    <t>Crossroads - Mangatangi</t>
  </si>
  <si>
    <t>Dargaville St Andrews Presbyterian Church</t>
  </si>
  <si>
    <t>Drury Presbyterian Parish</t>
  </si>
  <si>
    <t>Ellerslie Mt Wellington St Peters Presbyterian Church</t>
  </si>
  <si>
    <t>Forrest Hill Presbyterian Church</t>
  </si>
  <si>
    <t>Glendowie Presbyterian Church</t>
  </si>
  <si>
    <t>Glenfield Community Church</t>
  </si>
  <si>
    <t>Merged: Glenfield Presbyterian Church, North Shore Korean Church</t>
  </si>
  <si>
    <t>Greenlane Presbyterian Church</t>
  </si>
  <si>
    <t>Greyfriars Eden Epsom Presbyterian Church</t>
  </si>
  <si>
    <t>Henderson St Andrews Presbyterian Church</t>
  </si>
  <si>
    <t>Hibiscus Coast Parish</t>
  </si>
  <si>
    <t>Hillsborough St Davids In the Fields Church</t>
  </si>
  <si>
    <t>Hope Whangarei</t>
  </si>
  <si>
    <t>Howick St Andrews Presbyterian Church</t>
  </si>
  <si>
    <t>Kohimarama Presbyterian Church</t>
  </si>
  <si>
    <t>Mahurangi St Columbas Presbyterian Church</t>
  </si>
  <si>
    <t>Mairangi And Castor Bays Presbyterian Church</t>
  </si>
  <si>
    <t>Mangere East St Marks Presbyterian Church</t>
  </si>
  <si>
    <t xml:space="preserve">Mangere Pacific Islanders </t>
  </si>
  <si>
    <t>Mangere Presbyterian Church</t>
  </si>
  <si>
    <t>Manurewa St Andrews Presbyterian Church</t>
  </si>
  <si>
    <t>Manurewa St Pauls Presbyterian Church</t>
  </si>
  <si>
    <t>Massey Riverhead Presbyterian Church</t>
  </si>
  <si>
    <t>Mt Albert Presbyterian Church</t>
  </si>
  <si>
    <t>Mt Roskill St Johns Presbyterian Church</t>
  </si>
  <si>
    <t>Northcote St Aidans Presbyterian Church</t>
  </si>
  <si>
    <t>Onehunga Presbyterian Samoan Church</t>
  </si>
  <si>
    <t>Orakei Presbyterian Church</t>
  </si>
  <si>
    <t>Otahuhu St Andrews Presbyterian Church</t>
  </si>
  <si>
    <t xml:space="preserve">Owairaka Pacific Islanders </t>
  </si>
  <si>
    <t>Papakura &amp; Districts First Presbyterian Church</t>
  </si>
  <si>
    <t>Papakura East Presbyterian Church</t>
  </si>
  <si>
    <t>Papakura Pacific Islanders</t>
  </si>
  <si>
    <t>Papatoetoe St Johns &amp; St Philips Church</t>
  </si>
  <si>
    <t>Papatoetoe St Martins Presbyterian Church</t>
  </si>
  <si>
    <t>Pohutukawa Coast Presbyterian Church</t>
  </si>
  <si>
    <t>Ponsonby St Stephens Presbyterian Church</t>
  </si>
  <si>
    <t>Pukekohe St James Presbyterian Church</t>
  </si>
  <si>
    <t>Remuera Somervell Memorial Presbyterian Church</t>
  </si>
  <si>
    <t>Remuera St Lukes Presbyterian Church</t>
  </si>
  <si>
    <t>Ruawai Presbyterian Church-New Parish</t>
  </si>
  <si>
    <t>South Kaipara Presbyterian Church</t>
  </si>
  <si>
    <t>St Columba at Botany Presbyrerian Church</t>
  </si>
  <si>
    <t>St Heliers Presbyterian Church</t>
  </si>
  <si>
    <t>Taiwanese Auckland Presbyterian Church</t>
  </si>
  <si>
    <t>Takapuna St George's Presbyterian Church</t>
  </si>
  <si>
    <t>Te Atatu St Giles Presbyterian Church</t>
  </si>
  <si>
    <t>Te Kauwhata St Andrews Presbyterian Church</t>
  </si>
  <si>
    <t>Titirangi Presbyterian Church</t>
  </si>
  <si>
    <t>Waiheke Island St Pauls Presbyterian Church</t>
  </si>
  <si>
    <t>Waipu Presbyterian Church</t>
  </si>
  <si>
    <t>MEMBERSHIP STATISTICS AS AT 30 JUNE 2022 - PACIFIC PRESBYTERY</t>
  </si>
  <si>
    <t>Avondale Pacific Island Presbyterian Church</t>
  </si>
  <si>
    <t>Ekalesia Kelisiano Niutao Tuvalu Presbyterian Church</t>
  </si>
  <si>
    <t xml:space="preserve">Glen Eden Pacific Islanders </t>
  </si>
  <si>
    <t xml:space="preserve">Glenfield Pacific Islanders </t>
  </si>
  <si>
    <t>Grey Lynn Presbyterian Church</t>
  </si>
  <si>
    <t xml:space="preserve">Henderson Pacific Islanders </t>
  </si>
  <si>
    <t>Manukau Pacific Islanders Samoan</t>
  </si>
  <si>
    <t>Mt Eden Pacific Islanders</t>
  </si>
  <si>
    <t xml:space="preserve">Niue Takanini Pacific Island Presbyterian Church </t>
  </si>
  <si>
    <t xml:space="preserve">Otara Pacific Islanders </t>
  </si>
  <si>
    <t>Parnell Knox Presbyterian Church</t>
  </si>
  <si>
    <t>Ranui Pacific Islanders</t>
  </si>
  <si>
    <t>Satauro Pacific Islands Presbyterian Church Wiri</t>
  </si>
  <si>
    <t xml:space="preserve">Tamaki Pacific Islanders </t>
  </si>
  <si>
    <t>MEMBERSHIP STATISTICS AS AT 30 JUNE 2022 - SOUTHERN PRESBYTERY</t>
  </si>
  <si>
    <t>Balclutha Presbyterian</t>
  </si>
  <si>
    <t>Central Southland Presbyterian</t>
  </si>
  <si>
    <t>Clinton Presbyterian Church</t>
  </si>
  <si>
    <t>Clutha Valley</t>
  </si>
  <si>
    <t>Coastal Unity Parish</t>
  </si>
  <si>
    <t>Cromwell Presbyterian Parish</t>
  </si>
  <si>
    <t>Dunedin Chinese Presbyterian Church</t>
  </si>
  <si>
    <t>Dunedin First Church of Otago</t>
  </si>
  <si>
    <t>Dunedin Knox Presbyterian Church</t>
  </si>
  <si>
    <t>Dunedin South Presbyterian Church</t>
  </si>
  <si>
    <t>East Taieri Presbyterian Church</t>
  </si>
  <si>
    <t>Edendale Presbyterian Church</t>
  </si>
  <si>
    <t>Flagstaff Presbyterian Church</t>
  </si>
  <si>
    <t>Gore Calvin Presbyterian Church</t>
  </si>
  <si>
    <t>Gore St Andrews Presbyterian Church</t>
  </si>
  <si>
    <t>Heriot Presbyterian Church</t>
  </si>
  <si>
    <t>Highgate Presbyterian  Parish</t>
  </si>
  <si>
    <t>Invercargill First Church</t>
  </si>
  <si>
    <t>Invercargill Knox Presbyterian</t>
  </si>
  <si>
    <t xml:space="preserve">Invercargill Richmond Grove </t>
  </si>
  <si>
    <t>Invercargill St Andrews</t>
  </si>
  <si>
    <t>Invercargill St Davids</t>
  </si>
  <si>
    <t>Invercargill St Pauls</t>
  </si>
  <si>
    <t>Invercargill St Stephens</t>
  </si>
  <si>
    <t>Kaikorai Presbyterian Church</t>
  </si>
  <si>
    <t>Knapdale Waikaka</t>
  </si>
  <si>
    <t>Kurow Presbyterian Parish</t>
  </si>
  <si>
    <t>Lawrence  Waitahuna</t>
  </si>
  <si>
    <t>Leith Valley St Stephens Presbyterian Church</t>
  </si>
  <si>
    <t>Limestone Plains</t>
  </si>
  <si>
    <t>Lumsden Balfour Kingston</t>
  </si>
  <si>
    <t>Maniototo Presbyterian Parish</t>
  </si>
  <si>
    <t>Mataura Presbyterian Church</t>
  </si>
  <si>
    <t>Maungatua Presbyterian Church</t>
  </si>
  <si>
    <t>Mornington Presbyterian Church</t>
  </si>
  <si>
    <t>Mosgiel North Taieri Presbyterian Church</t>
  </si>
  <si>
    <t>Mossburn</t>
  </si>
  <si>
    <t>North Dunedin Pacific Island Presbyterian</t>
  </si>
  <si>
    <t>Oamaru - St Paul's Maheno Otepopo Presbyterian Church</t>
  </si>
  <si>
    <t>Oban Presbyterian Church</t>
  </si>
  <si>
    <t>Opoho Presbyterian Church</t>
  </si>
  <si>
    <t>Owaka</t>
  </si>
  <si>
    <t>Palmerston Dunback Presbyterian Parish</t>
  </si>
  <si>
    <t>Pine Hill St Marks Presbyterian Church</t>
  </si>
  <si>
    <t>Dissolved 25/03/2022</t>
  </si>
  <si>
    <t>Port Chalmers Presbyterian Church</t>
  </si>
  <si>
    <t>Pukerau Waikaka Presbyterian Church</t>
  </si>
  <si>
    <t>Riversdale Waikaia Presbyterian Church</t>
  </si>
  <si>
    <t>St. Philip's Church, Grants Braes</t>
  </si>
  <si>
    <t>Stirling Kaitangata Lovells Flat</t>
  </si>
  <si>
    <t>Tapanui Presbyterian Church</t>
  </si>
  <si>
    <t>Te Anau Presbyterian Church</t>
  </si>
  <si>
    <t>The Blue Lagoon</t>
  </si>
  <si>
    <t>Upper Clutha Presbyterian Parish</t>
  </si>
  <si>
    <t>Waiareka Weston Presbyterian Parish</t>
  </si>
  <si>
    <t>Waiau Valley Presbyterian Parish</t>
  </si>
  <si>
    <t>Waikouaiti Karitane Presbyterian Parish</t>
  </si>
  <si>
    <t>Waitaki Presbyterian Parish</t>
  </si>
  <si>
    <t>Wakatipu Community Presbyterian Church</t>
  </si>
  <si>
    <t>Wallacetown Presbyterian Church</t>
  </si>
  <si>
    <t>Windsor Presbyterian Parish</t>
  </si>
  <si>
    <t>Woodlands Presbyterian Church</t>
  </si>
  <si>
    <t>Wyndham Presbyterian Church</t>
  </si>
  <si>
    <t>MEMBERSHIP STATISTICS AS AT 30 JUNE 2022 - TE AKA PUAHO</t>
  </si>
  <si>
    <t>Auckland Maori Pastorate</t>
  </si>
  <si>
    <t>Heretaunga Maori Pastorate</t>
  </si>
  <si>
    <t>Nuhaka-Wairoa Maori Pastorate</t>
  </si>
  <si>
    <t>Opotiki Maori Pastorate</t>
  </si>
  <si>
    <t>Putauaki Maori Pastorate</t>
  </si>
  <si>
    <t>Rotorua Maori Pastorate</t>
  </si>
  <si>
    <t>Ruatahuna Maori Pastorate</t>
  </si>
  <si>
    <t>Southern Urewera Maori Pastorate</t>
  </si>
  <si>
    <t>Tai Tokerau Maori Pastorate</t>
  </si>
  <si>
    <t>Taneatua Maori Pastorate</t>
  </si>
  <si>
    <t>Taumarunui Maori Pastorate</t>
  </si>
  <si>
    <t>Waimana Maori Pastorate</t>
  </si>
  <si>
    <t>Wellington Maori Pastorate</t>
  </si>
  <si>
    <t>Whakatane Maori Pastorate</t>
  </si>
  <si>
    <t>Murupara St Marks Presbyterian Church</t>
  </si>
  <si>
    <t>PLEASE NOTE: THESE MEMBERSHIP STATISTICS ARE FROM PRIOR YEARS</t>
  </si>
  <si>
    <t>Otautahi Christchurch - Knox Presbyterian Church</t>
  </si>
  <si>
    <t>Onewa Christian Community</t>
  </si>
  <si>
    <t>Palmerston North - Pathways Presbyterian Church</t>
  </si>
  <si>
    <t>Birkenhead + Northcote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</si>
</sst>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(* #,##0_);_(* \(#,##0\);_(* &quot;-&quot;??_);_(@_)"/>
    <numFmt numFmtId="168" formatCode="_-* #,##0.0_-;\-* #,##0.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48"/>
      <name val="Calibri"/>
      <family val="2"/>
      <scheme val="minor"/>
    </font>
    <font>
      <sz val="24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/>
      <top style="medium">
        <color theme="6"/>
      </top>
      <bottom/>
      <diagonal/>
    </border>
    <border>
      <left style="thin">
        <color theme="6"/>
      </left>
      <right style="thin">
        <color theme="6"/>
      </right>
      <top style="medium">
        <color theme="6"/>
      </top>
      <bottom/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3">
    <xf numFmtId="0" fontId="0" fillId="0" borderId="0" xfId="0"/>
    <xf numFmtId="0" fontId="5" fillId="0" borderId="0" xfId="0" applyFont="1"/>
    <xf numFmtId="0" fontId="6" fillId="0" borderId="0" xfId="0" applyFont="1"/>
    <xf numFmtId="0" fontId="9" fillId="0" borderId="0" xfId="0" applyFont="1" applyAlignment="1">
      <alignment vertical="center" wrapText="1"/>
    </xf>
    <xf numFmtId="1" fontId="10" fillId="0" borderId="0" xfId="2" applyNumberFormat="1" applyFont="1" applyAlignment="1">
      <alignment vertical="center" textRotation="90" wrapText="1"/>
    </xf>
    <xf numFmtId="1" fontId="11" fillId="0" borderId="0" xfId="2" applyNumberFormat="1" applyFont="1" applyAlignment="1">
      <alignment vertical="center"/>
    </xf>
    <xf numFmtId="1" fontId="11" fillId="0" borderId="0" xfId="2" applyNumberFormat="1" applyFont="1" applyAlignment="1">
      <alignment vertical="center" wrapText="1"/>
    </xf>
    <xf numFmtId="0" fontId="11" fillId="0" borderId="4" xfId="0" applyFont="1" applyBorder="1" applyAlignment="1">
      <alignment vertical="center" wrapText="1"/>
    </xf>
    <xf numFmtId="1" fontId="11" fillId="0" borderId="4" xfId="2" applyNumberFormat="1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 wrapText="1"/>
    </xf>
    <xf numFmtId="165" fontId="11" fillId="0" borderId="4" xfId="2" applyNumberFormat="1" applyFont="1" applyBorder="1" applyAlignment="1">
      <alignment horizontal="center" vertical="center" wrapText="1"/>
    </xf>
    <xf numFmtId="1" fontId="11" fillId="0" borderId="5" xfId="2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2" fillId="4" borderId="6" xfId="0" applyFont="1" applyFill="1" applyBorder="1" applyAlignment="1">
      <alignment horizontal="center"/>
    </xf>
    <xf numFmtId="0" fontId="12" fillId="4" borderId="6" xfId="0" applyFont="1" applyFill="1" applyBorder="1"/>
    <xf numFmtId="0" fontId="12" fillId="4" borderId="6" xfId="0" applyFont="1" applyFill="1" applyBorder="1" applyAlignment="1">
      <alignment horizontal="right"/>
    </xf>
    <xf numFmtId="9" fontId="12" fillId="4" borderId="6" xfId="3" applyFont="1" applyFill="1" applyBorder="1" applyAlignment="1">
      <alignment horizontal="right"/>
    </xf>
    <xf numFmtId="1" fontId="12" fillId="4" borderId="6" xfId="0" applyNumberFormat="1" applyFont="1" applyFill="1" applyBorder="1"/>
    <xf numFmtId="0" fontId="12" fillId="0" borderId="4" xfId="0" applyFont="1" applyBorder="1" applyAlignment="1">
      <alignment horizontal="center"/>
    </xf>
    <xf numFmtId="0" fontId="12" fillId="0" borderId="4" xfId="0" applyFont="1" applyBorder="1"/>
    <xf numFmtId="0" fontId="12" fillId="0" borderId="4" xfId="0" applyFont="1" applyBorder="1" applyAlignment="1">
      <alignment horizontal="right"/>
    </xf>
    <xf numFmtId="9" fontId="12" fillId="0" borderId="4" xfId="3" applyFont="1" applyBorder="1" applyAlignment="1">
      <alignment horizontal="right"/>
    </xf>
    <xf numFmtId="0" fontId="12" fillId="4" borderId="4" xfId="0" applyFont="1" applyFill="1" applyBorder="1" applyAlignment="1">
      <alignment horizontal="center"/>
    </xf>
    <xf numFmtId="0" fontId="12" fillId="4" borderId="4" xfId="0" applyFont="1" applyFill="1" applyBorder="1"/>
    <xf numFmtId="0" fontId="12" fillId="4" borderId="4" xfId="0" applyFont="1" applyFill="1" applyBorder="1" applyAlignment="1">
      <alignment horizontal="right"/>
    </xf>
    <xf numFmtId="9" fontId="12" fillId="4" borderId="4" xfId="3" applyFont="1" applyFill="1" applyBorder="1" applyAlignment="1">
      <alignment horizontal="right"/>
    </xf>
    <xf numFmtId="0" fontId="12" fillId="4" borderId="8" xfId="0" applyFont="1" applyFill="1" applyBorder="1" applyAlignment="1">
      <alignment horizontal="center"/>
    </xf>
    <xf numFmtId="0" fontId="12" fillId="4" borderId="8" xfId="0" applyFont="1" applyFill="1" applyBorder="1"/>
    <xf numFmtId="0" fontId="12" fillId="4" borderId="8" xfId="0" applyFont="1" applyFill="1" applyBorder="1" applyAlignment="1">
      <alignment horizontal="right"/>
    </xf>
    <xf numFmtId="9" fontId="12" fillId="4" borderId="8" xfId="3" applyFont="1" applyFill="1" applyBorder="1" applyAlignment="1">
      <alignment horizontal="right"/>
    </xf>
    <xf numFmtId="0" fontId="7" fillId="0" borderId="0" xfId="0" applyFont="1"/>
    <xf numFmtId="2" fontId="6" fillId="0" borderId="0" xfId="0" applyNumberFormat="1" applyFont="1"/>
    <xf numFmtId="0" fontId="11" fillId="0" borderId="0" xfId="0" applyFont="1" applyAlignment="1">
      <alignment vertical="center" wrapText="1"/>
    </xf>
    <xf numFmtId="1" fontId="11" fillId="0" borderId="0" xfId="2" applyNumberFormat="1" applyFont="1" applyAlignment="1">
      <alignment horizontal="center" vertical="center" wrapText="1"/>
    </xf>
    <xf numFmtId="165" fontId="11" fillId="0" borderId="0" xfId="2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/>
    <xf numFmtId="0" fontId="13" fillId="0" borderId="0" xfId="0" applyFont="1"/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/>
    <xf numFmtId="1" fontId="6" fillId="0" borderId="0" xfId="0" applyNumberFormat="1" applyFont="1"/>
    <xf numFmtId="0" fontId="6" fillId="5" borderId="1" xfId="0" applyFont="1" applyFill="1" applyBorder="1"/>
    <xf numFmtId="0" fontId="6" fillId="5" borderId="9" xfId="0" applyFont="1" applyFill="1" applyBorder="1"/>
    <xf numFmtId="0" fontId="6" fillId="5" borderId="2" xfId="0" applyFont="1" applyFill="1" applyBorder="1"/>
    <xf numFmtId="0" fontId="6" fillId="5" borderId="10" xfId="0" applyFont="1" applyFill="1" applyBorder="1" applyAlignment="1">
      <alignment horizontal="left"/>
    </xf>
    <xf numFmtId="0" fontId="6" fillId="5" borderId="11" xfId="0" applyFont="1" applyFill="1" applyBorder="1"/>
    <xf numFmtId="0" fontId="6" fillId="5" borderId="12" xfId="0" applyFont="1" applyFill="1" applyBorder="1" applyAlignment="1">
      <alignment horizontal="left"/>
    </xf>
    <xf numFmtId="0" fontId="17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/>
    <xf numFmtId="1" fontId="18" fillId="0" borderId="0" xfId="0" applyNumberFormat="1" applyFont="1" applyAlignment="1" applyProtection="1">
      <alignment horizontal="right"/>
      <protection locked="0"/>
    </xf>
    <xf numFmtId="0" fontId="17" fillId="0" borderId="0" xfId="0" applyFont="1" applyAlignment="1">
      <alignment horizontal="right"/>
    </xf>
    <xf numFmtId="0" fontId="19" fillId="0" borderId="0" xfId="0" applyFont="1"/>
    <xf numFmtId="1" fontId="14" fillId="0" borderId="0" xfId="0" applyNumberFormat="1" applyFont="1" applyAlignment="1">
      <alignment horizontal="center"/>
    </xf>
    <xf numFmtId="1" fontId="14" fillId="0" borderId="0" xfId="0" applyNumberFormat="1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right"/>
      <protection locked="0"/>
    </xf>
    <xf numFmtId="0" fontId="21" fillId="0" borderId="0" xfId="0" applyFont="1"/>
    <xf numFmtId="0" fontId="17" fillId="0" borderId="0" xfId="0" applyFont="1" applyProtection="1">
      <protection locked="0"/>
    </xf>
    <xf numFmtId="0" fontId="17" fillId="0" borderId="0" xfId="0" applyFont="1" applyAlignment="1" applyProtection="1">
      <alignment horizontal="right"/>
      <protection locked="0"/>
    </xf>
    <xf numFmtId="9" fontId="17" fillId="0" borderId="0" xfId="3" applyFont="1" applyFill="1"/>
    <xf numFmtId="0" fontId="10" fillId="0" borderId="0" xfId="0" applyFont="1"/>
    <xf numFmtId="1" fontId="12" fillId="0" borderId="0" xfId="0" applyNumberFormat="1" applyFont="1"/>
    <xf numFmtId="166" fontId="12" fillId="0" borderId="0" xfId="1" quotePrefix="1" applyNumberFormat="1" applyFont="1" applyFill="1" applyBorder="1"/>
    <xf numFmtId="0" fontId="12" fillId="0" borderId="0" xfId="0" quotePrefix="1" applyFont="1"/>
    <xf numFmtId="166" fontId="12" fillId="0" borderId="0" xfId="1" applyNumberFormat="1" applyFont="1" applyFill="1" applyBorder="1"/>
    <xf numFmtId="0" fontId="12" fillId="0" borderId="0" xfId="0" applyFont="1" applyAlignment="1">
      <alignment horizontal="right"/>
    </xf>
    <xf numFmtId="166" fontId="19" fillId="0" borderId="0" xfId="0" applyNumberFormat="1" applyFont="1"/>
    <xf numFmtId="166" fontId="12" fillId="0" borderId="0" xfId="1" applyNumberFormat="1" applyFont="1" applyFill="1" applyBorder="1" applyProtection="1">
      <protection locked="0"/>
    </xf>
    <xf numFmtId="166" fontId="13" fillId="0" borderId="0" xfId="1" applyNumberFormat="1" applyFont="1" applyFill="1" applyBorder="1"/>
    <xf numFmtId="0" fontId="12" fillId="0" borderId="0" xfId="0" applyFont="1" applyAlignment="1">
      <alignment horizontal="left" wrapText="1"/>
    </xf>
    <xf numFmtId="165" fontId="12" fillId="0" borderId="0" xfId="0" applyNumberFormat="1" applyFont="1"/>
    <xf numFmtId="165" fontId="12" fillId="0" borderId="0" xfId="0" applyNumberFormat="1" applyFont="1" applyProtection="1">
      <protection locked="0"/>
    </xf>
    <xf numFmtId="167" fontId="0" fillId="0" borderId="0" xfId="1" applyNumberFormat="1" applyFont="1" applyFill="1" applyBorder="1"/>
    <xf numFmtId="0" fontId="12" fillId="0" borderId="0" xfId="0" quotePrefix="1" applyFont="1" applyAlignment="1">
      <alignment horizontal="right"/>
    </xf>
    <xf numFmtId="167" fontId="12" fillId="0" borderId="0" xfId="1" applyNumberFormat="1" applyFont="1" applyFill="1" applyBorder="1"/>
    <xf numFmtId="1" fontId="14" fillId="0" borderId="0" xfId="0" applyNumberFormat="1" applyFont="1" applyAlignment="1">
      <alignment horizontal="right"/>
    </xf>
    <xf numFmtId="1" fontId="14" fillId="0" borderId="0" xfId="0" applyNumberFormat="1" applyFont="1"/>
    <xf numFmtId="1" fontId="14" fillId="0" borderId="0" xfId="0" applyNumberFormat="1" applyFont="1" applyProtection="1">
      <protection locked="0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20" fillId="0" borderId="4" xfId="0" applyFont="1" applyBorder="1" applyAlignment="1">
      <alignment horizontal="center"/>
    </xf>
    <xf numFmtId="0" fontId="20" fillId="0" borderId="4" xfId="0" applyFont="1" applyBorder="1"/>
    <xf numFmtId="0" fontId="20" fillId="0" borderId="4" xfId="0" applyFont="1" applyBorder="1" applyAlignment="1">
      <alignment horizontal="right"/>
    </xf>
    <xf numFmtId="0" fontId="20" fillId="4" borderId="4" xfId="0" applyFont="1" applyFill="1" applyBorder="1" applyAlignment="1">
      <alignment horizontal="center"/>
    </xf>
    <xf numFmtId="0" fontId="20" fillId="4" borderId="4" xfId="0" applyFont="1" applyFill="1" applyBorder="1"/>
    <xf numFmtId="0" fontId="20" fillId="4" borderId="4" xfId="0" applyFont="1" applyFill="1" applyBorder="1" applyAlignment="1">
      <alignment horizontal="right"/>
    </xf>
    <xf numFmtId="0" fontId="17" fillId="0" borderId="4" xfId="0" applyFont="1" applyBorder="1" applyAlignment="1">
      <alignment horizontal="right"/>
    </xf>
    <xf numFmtId="0" fontId="17" fillId="4" borderId="4" xfId="0" applyFont="1" applyFill="1" applyBorder="1" applyAlignment="1">
      <alignment horizontal="right"/>
    </xf>
    <xf numFmtId="0" fontId="20" fillId="0" borderId="8" xfId="0" applyFont="1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horizontal="right"/>
    </xf>
    <xf numFmtId="0" fontId="17" fillId="0" borderId="8" xfId="0" applyFont="1" applyBorder="1" applyAlignment="1">
      <alignment horizontal="right"/>
    </xf>
    <xf numFmtId="1" fontId="17" fillId="0" borderId="4" xfId="0" applyNumberFormat="1" applyFont="1" applyBorder="1"/>
    <xf numFmtId="9" fontId="17" fillId="0" borderId="8" xfId="3" applyFont="1" applyBorder="1"/>
    <xf numFmtId="1" fontId="13" fillId="4" borderId="6" xfId="0" applyNumberFormat="1" applyFont="1" applyFill="1" applyBorder="1"/>
    <xf numFmtId="1" fontId="12" fillId="0" borderId="4" xfId="0" applyNumberFormat="1" applyFont="1" applyBorder="1"/>
    <xf numFmtId="1" fontId="13" fillId="0" borderId="4" xfId="0" applyNumberFormat="1" applyFont="1" applyBorder="1"/>
    <xf numFmtId="1" fontId="12" fillId="4" borderId="4" xfId="0" applyNumberFormat="1" applyFont="1" applyFill="1" applyBorder="1"/>
    <xf numFmtId="1" fontId="13" fillId="4" borderId="4" xfId="0" applyNumberFormat="1" applyFont="1" applyFill="1" applyBorder="1"/>
    <xf numFmtId="1" fontId="14" fillId="0" borderId="4" xfId="0" applyNumberFormat="1" applyFont="1" applyBorder="1"/>
    <xf numFmtId="1" fontId="12" fillId="4" borderId="8" xfId="0" applyNumberFormat="1" applyFont="1" applyFill="1" applyBorder="1"/>
    <xf numFmtId="1" fontId="13" fillId="4" borderId="8" xfId="0" applyNumberFormat="1" applyFont="1" applyFill="1" applyBorder="1"/>
    <xf numFmtId="1" fontId="14" fillId="4" borderId="8" xfId="0" applyNumberFormat="1" applyFont="1" applyFill="1" applyBorder="1"/>
    <xf numFmtId="1" fontId="17" fillId="4" borderId="4" xfId="0" applyNumberFormat="1" applyFont="1" applyFill="1" applyBorder="1"/>
    <xf numFmtId="0" fontId="23" fillId="6" borderId="0" xfId="0" applyFont="1" applyFill="1"/>
    <xf numFmtId="0" fontId="0" fillId="6" borderId="0" xfId="0" applyFill="1"/>
    <xf numFmtId="165" fontId="12" fillId="4" borderId="6" xfId="0" applyNumberFormat="1" applyFont="1" applyFill="1" applyBorder="1"/>
    <xf numFmtId="165" fontId="12" fillId="4" borderId="7" xfId="0" applyNumberFormat="1" applyFont="1" applyFill="1" applyBorder="1"/>
    <xf numFmtId="165" fontId="12" fillId="0" borderId="4" xfId="0" applyNumberFormat="1" applyFont="1" applyBorder="1"/>
    <xf numFmtId="165" fontId="12" fillId="0" borderId="5" xfId="0" applyNumberFormat="1" applyFont="1" applyBorder="1"/>
    <xf numFmtId="165" fontId="12" fillId="4" borderId="4" xfId="0" applyNumberFormat="1" applyFont="1" applyFill="1" applyBorder="1"/>
    <xf numFmtId="165" fontId="12" fillId="4" borderId="5" xfId="0" applyNumberFormat="1" applyFont="1" applyFill="1" applyBorder="1"/>
    <xf numFmtId="165" fontId="12" fillId="4" borderId="8" xfId="0" applyNumberFormat="1" applyFont="1" applyFill="1" applyBorder="1"/>
    <xf numFmtId="165" fontId="12" fillId="4" borderId="3" xfId="0" applyNumberFormat="1" applyFont="1" applyFill="1" applyBorder="1"/>
    <xf numFmtId="165" fontId="17" fillId="0" borderId="4" xfId="0" applyNumberFormat="1" applyFont="1" applyBorder="1"/>
    <xf numFmtId="165" fontId="17" fillId="4" borderId="4" xfId="0" applyNumberFormat="1" applyFont="1" applyFill="1" applyBorder="1"/>
    <xf numFmtId="165" fontId="17" fillId="4" borderId="5" xfId="0" applyNumberFormat="1" applyFont="1" applyFill="1" applyBorder="1"/>
    <xf numFmtId="165" fontId="14" fillId="0" borderId="0" xfId="0" applyNumberFormat="1" applyFont="1" applyProtection="1">
      <protection locked="0"/>
    </xf>
    <xf numFmtId="165" fontId="17" fillId="0" borderId="0" xfId="0" applyNumberFormat="1" applyFont="1" applyProtection="1">
      <protection locked="0"/>
    </xf>
    <xf numFmtId="165" fontId="12" fillId="0" borderId="0" xfId="1" quotePrefix="1" applyNumberFormat="1" applyFont="1" applyFill="1" applyBorder="1"/>
    <xf numFmtId="165" fontId="12" fillId="0" borderId="0" xfId="0" applyNumberFormat="1" applyFont="1" applyAlignment="1">
      <alignment horizontal="right"/>
    </xf>
    <xf numFmtId="165" fontId="12" fillId="0" borderId="0" xfId="0" applyNumberFormat="1" applyFont="1" applyAlignment="1" applyProtection="1">
      <alignment horizontal="right"/>
      <protection locked="0"/>
    </xf>
    <xf numFmtId="168" fontId="12" fillId="0" borderId="0" xfId="1" applyNumberFormat="1" applyFont="1" applyFill="1" applyBorder="1" applyProtection="1">
      <protection locked="0"/>
    </xf>
    <xf numFmtId="168" fontId="12" fillId="0" borderId="0" xfId="1" applyNumberFormat="1" applyFont="1" applyFill="1" applyBorder="1"/>
    <xf numFmtId="168" fontId="17" fillId="0" borderId="0" xfId="0" applyNumberFormat="1" applyFont="1" applyProtection="1">
      <protection locked="0"/>
    </xf>
    <xf numFmtId="165" fontId="12" fillId="0" borderId="0" xfId="1" applyNumberFormat="1" applyFont="1" applyFill="1" applyBorder="1"/>
    <xf numFmtId="1" fontId="0" fillId="0" borderId="0" xfId="0" applyNumberFormat="1"/>
    <xf numFmtId="0" fontId="24" fillId="6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16" fillId="3" borderId="0" xfId="0" applyFont="1" applyFill="1" applyAlignment="1">
      <alignment horizontal="center"/>
    </xf>
    <xf numFmtId="0" fontId="22" fillId="2" borderId="0" xfId="0" applyFont="1" applyFill="1" applyAlignment="1">
      <alignment horizontal="center" vertical="center"/>
    </xf>
  </cellXfs>
  <cellStyles count="6">
    <cellStyle name="Comma" xfId="1" builtinId="3"/>
    <cellStyle name="Comma 2" xfId="4" xr:uid="{87B29125-82DA-4271-8F69-A9344DF6FD16}"/>
    <cellStyle name="Comma 3" xfId="5" xr:uid="{4B22FD9E-2BF1-4E8C-B88B-F71623698D3D}"/>
    <cellStyle name="Normal" xfId="0" builtinId="0"/>
    <cellStyle name="Normal_STAT" xfId="2" xr:uid="{B960189C-F23E-4882-8CE1-410AE74F13AC}"/>
    <cellStyle name="Percent" xfId="3" builtinId="5"/>
  </cellStyles>
  <dxfs count="58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  <border diagonalUp="0" diagonalDown="0" outline="0">
        <left/>
        <right style="thick">
          <color rgb="FF00B05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numFmt numFmtId="166" formatCode="_-* #,##0_-;\-* #,##0_-;_-* &quot;-&quot;??_-;_-@_-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ahoma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ck">
          <color rgb="FF00B05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ahoma"/>
        <family val="2"/>
        <scheme val="none"/>
      </font>
      <numFmt numFmtId="166" formatCode="_-* #,##0_-;\-* #,##0_-;_-* &quot;-&quot;??_-;_-@_-"/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left style="thin">
          <color rgb="FF000000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_AA%20Calculations%20-%20Parish%20Confirmed%20Data%20(WIP)%20-%20UPDATE%20THIS%20O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DATED MEMBERSHIP"/>
      <sheetName val="UPDATED FINANCIAL"/>
      <sheetName val="PIVOT (FINANCIAL)"/>
      <sheetName val="CALCULATION"/>
      <sheetName val="DATABLOCK"/>
      <sheetName val="PARISHES REMOVED"/>
      <sheetName val="TARGETS"/>
      <sheetName val="OVERVIEW"/>
      <sheetName val="Name (FINANCIAL) &quot;Y&quot;"/>
      <sheetName val="Name (FINANCIAL) &quot;N&quot;"/>
      <sheetName val="Pivot Adjusted AA"/>
      <sheetName val="Pivot Unadjusted AA"/>
      <sheetName val="Pivot Assessable Income"/>
      <sheetName val="Pivot Adj&amp;Unad AA"/>
      <sheetName val="Pivot Adj&amp;Unad AA (2)"/>
      <sheetName val="01_AA Calculations - Parish C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5D91419-7660-4D53-9058-7FD74BA58D6C}" name="tblAlpine" displayName="tblAlpine" ref="A3:BS38" totalsRowShown="0" headerRowDxfId="583" dataDxfId="582" headerRowCellStyle="Normal_STAT">
  <autoFilter ref="A3:BS38" xr:uid="{15D91419-7660-4D53-9058-7FD74BA58D6C}"/>
  <sortState xmlns:xlrd2="http://schemas.microsoft.com/office/spreadsheetml/2017/richdata2" ref="A4:BS35">
    <sortCondition ref="B3:B35"/>
  </sortState>
  <tableColumns count="71">
    <tableColumn id="1" xr3:uid="{861C1BBB-15FB-4D5C-9CA0-5AEF8B21CE06}" name="Ref" dataDxfId="581"/>
    <tableColumn id="2" xr3:uid="{27DF27F1-7FE7-4EFB-82CD-0F7BC85D461E}" name="Presbytery" dataDxfId="580"/>
    <tableColumn id="3" xr3:uid="{F51E9206-327E-4DDA-8E28-DBF2EAB0263E}" name="ID" dataDxfId="579"/>
    <tableColumn id="4" xr3:uid="{9F98A76E-61F5-460B-9BA6-619A2366FB60}" name="Parish" dataDxfId="578"/>
    <tableColumn id="71" xr3:uid="{B743766F-5186-4C12-9B88-C712E2103376}" name="Parish Status" dataDxfId="577"/>
    <tableColumn id="5" xr3:uid="{F45D217B-B9FC-4015-B6D5-64E930CA8DAB}" name="2022 Statistics Returned (Y/N)" dataDxfId="576"/>
    <tableColumn id="6" xr3:uid="{7E61DE9D-AC72-4B71-B7E8-9DD476290AD3}" name="Total Presbyterian Members" dataDxfId="575"/>
    <tableColumn id="7" xr3:uid="{87F995A5-D9AC-42C6-9BFE-44D2E6151E29}" name="Total Presbyterian Associate Members" dataDxfId="574"/>
    <tableColumn id="8" xr3:uid="{ADF2756F-F08C-4D99-BA7F-933AB20FA96C}" name="Total Union or Co-operating" dataDxfId="573"/>
    <tableColumn id="9" xr3:uid="{E012B980-BB28-4331-936D-D96BC513B560}" name="Roll Members No Data " dataDxfId="572"/>
    <tableColumn id="10" xr3:uid="{6343ABE9-D98C-4D7C-9741-AD503B95B77D}" name="Roll Members Female up to 25" dataDxfId="571"/>
    <tableColumn id="11" xr3:uid="{BAE055C5-A455-44A4-8D43-52E91645EB26}" name="Roll Members Female 26-45" dataDxfId="570"/>
    <tableColumn id="12" xr3:uid="{E463B7F2-DBF9-41B1-8AD7-5BD2F2C35EDD}" name="Roll Members Female 46-65" dataDxfId="569"/>
    <tableColumn id="13" xr3:uid="{17C8E8EC-0983-488A-B7EA-B4EEF9BB20F5}" name="Roll Members Female over 65" dataDxfId="568"/>
    <tableColumn id="14" xr3:uid="{874D6107-285C-4A3D-A49C-F2956D343BF5}" name="Roll Members Male up to 25" dataDxfId="567"/>
    <tableColumn id="15" xr3:uid="{6783E7EA-817F-465A-8671-1633DB05D2E4}" name="Roll Members Male 26-45" dataDxfId="566"/>
    <tableColumn id="16" xr3:uid="{FED5A06B-8B7E-4A3D-A37A-6719AB9284DE}" name="Roll Members Male 46-65" dataDxfId="565"/>
    <tableColumn id="17" xr3:uid="{E35C5E83-B8E5-4F58-8AFA-E8AE4FC9A62A}" name="Roll Members Male Over 65" dataDxfId="564"/>
    <tableColumn id="18" xr3:uid="{2C667CDD-C3EE-4333-880A-171C3D248FF1}" name="Associate Members No Data" dataDxfId="563"/>
    <tableColumn id="19" xr3:uid="{1C117A7F-2001-435C-96E9-1C18C4C51042}" name="Associate Members Female up to 25" dataDxfId="562"/>
    <tableColumn id="20" xr3:uid="{A42E8CAD-3C24-413F-8DD7-BD2995ED1806}" name="Associate Members Female 26-45" dataDxfId="561"/>
    <tableColumn id="21" xr3:uid="{32FCE835-9A20-4E03-80F3-D71E60B53A44}" name="Associate  Members Female 46-65" dataDxfId="560"/>
    <tableColumn id="22" xr3:uid="{AEC7D4FB-2526-46D0-9B28-BFFEA993A410}" name="Associate Members  Female over 65" dataDxfId="559"/>
    <tableColumn id="23" xr3:uid="{9FC6E0D6-64A5-4752-82A0-751C168CCD44}" name="Associate Members Male up to 25" dataDxfId="558"/>
    <tableColumn id="24" xr3:uid="{FC01E3FF-708D-45F0-AA03-C49D996DF6B7}" name="Associate Members Male 26-45" dataDxfId="557"/>
    <tableColumn id="25" xr3:uid="{95E92EFC-E325-4A71-A21C-FED2583F081E}" name="Associate Members Male 46-65" dataDxfId="556"/>
    <tableColumn id="26" xr3:uid="{3B440A62-EB68-4F3C-894E-32F4F3A4BC82}" name="Associate Members Male Over 65" dataDxfId="555"/>
    <tableColumn id="27" xr3:uid="{9433462B-1821-4BD3-B786-FE4AEA904922}" name="Roll Changes (Added)" dataDxfId="554"/>
    <tableColumn id="28" xr3:uid="{D1C75440-3157-4E8D-B346-211D1E5A95DE}" name="Roll Changes (Removed-Death)" dataDxfId="553"/>
    <tableColumn id="29" xr3:uid="{71DF68F2-E714-4DF3-80EC-7252FC4AD79B}" name="Roll Changes (Removed - Tsfr to Another Parish)" dataDxfId="552"/>
    <tableColumn id="30" xr3:uid="{E7AB8012-19D3-4849-BEB6-43A055E08075}" name="Roll Changes (Removed - Other)" dataDxfId="551"/>
    <tableColumn id="31" xr3:uid="{2917490D-DD47-4A89-879D-2F659E591E48}" name="Attendance at Worship Children Under 13" dataDxfId="550"/>
    <tableColumn id="32" xr3:uid="{1FFC425F-0301-4E44-87AF-2A9D2D868F78}" name="Attendance at Worship Youth 13 - 17" dataDxfId="549"/>
    <tableColumn id="33" xr3:uid="{92E435B2-C0E7-4526-AE9F-39A86D220E2B}" name="Attendance at Worship Adult" dataDxfId="548"/>
    <tableColumn id="34" xr3:uid="{B9EB50BF-46E9-4F47-98FD-FC744C555FC7}" name="Baptism Children Under 13" dataDxfId="547"/>
    <tableColumn id="35" xr3:uid="{C945933B-0D1D-44D0-ABD6-4C5410B74FFB}" name="Baptism Adults 13 and over" dataDxfId="546"/>
    <tableColumn id="36" xr3:uid="{99DEE308-BD7B-40AE-8E28-0B1FAD35C64D}" name="Dedications Children Under 13" dataDxfId="545"/>
    <tableColumn id="37" xr3:uid="{1B4DAB7E-24D3-4014-8389-F602AE7CE14F}" name="Dedications Adults 13 and over" dataDxfId="544"/>
    <tableColumn id="38" xr3:uid="{F9BF465B-055B-4F50-AC0E-6326A607108A}" name="Confirmations/ Professions of Faith Children Under 13" dataDxfId="543"/>
    <tableColumn id="39" xr3:uid="{B20812B9-7B2F-49CD-A198-60A9472ED7B7}" name="Confirmations/ Professions of Faith Adults 13 and over" dataDxfId="542"/>
    <tableColumn id="40" xr3:uid="{4D546CB7-7753-44C9-950E-7477FDE9F882}" name="Christian Formation Sunday or Weekday under 13 years" dataDxfId="541"/>
    <tableColumn id="41" xr3:uid="{9AAD1757-5B08-4EDB-A00B-A51ACCFE35AE}" name="Christian Formation Youth group / Bible classes (age 13-17)" dataDxfId="540"/>
    <tableColumn id="42" xr3:uid="{02436937-34D0-4AC5-8FF9-60D8B90CC9D6}" name="Christian Formation Adults over 17" dataDxfId="539"/>
    <tableColumn id="43" xr3:uid="{A7DB2A31-0C94-4660-823B-698048A7B7EA}" name="Minister - National Ordained Paid (Number)" dataDxfId="538"/>
    <tableColumn id="44" xr3:uid="{6D28722D-1EA9-4F85-8F6D-1B9474284A4D}" name="Minister - National Ordained Paid (Est Hours)" dataDxfId="537"/>
    <tableColumn id="45" xr3:uid="{EC117F06-90E2-4D57-99ED-B80F9782AD15}" name="Minister - National Ordained Volunteer (Number)" dataDxfId="536"/>
    <tableColumn id="46" xr3:uid="{425DA034-E1EC-465E-A519-D9E0B804BA6C}" name="Minister - National Ordained Volunteer (Est Hours)" dataDxfId="535"/>
    <tableColumn id="47" xr3:uid="{0AE1E947-61C9-4D6A-BBDA-CCF23DB9FC99}" name="Minister - Local Ordained Paid (Number)" dataDxfId="534"/>
    <tableColumn id="48" xr3:uid="{C9CE3672-45BB-44A9-86ED-C8EF858AB73C}" name="Minister - Local Ordained Paid (Est Hours)" dataDxfId="533"/>
    <tableColumn id="49" xr3:uid="{F23BE2B6-EB36-4A3E-A031-A30AE9C03178}" name="Minister - Local Ordained Volunteer (Number)" dataDxfId="532"/>
    <tableColumn id="50" xr3:uid="{BC55B607-BB44-4EC2-A50E-F22BF44BA797}" name="Minister - Local Ordained Volunteer (Est Hours)" dataDxfId="531"/>
    <tableColumn id="51" xr3:uid="{57546690-931F-47E9-8E9C-FDE41793ED08}" name="Pastoral Care Paid (Number)" dataDxfId="530"/>
    <tableColumn id="52" xr3:uid="{4081663B-7612-4B58-9D05-316C8E85A26A}" name="Pastoral Care Paid (Est Hours)" dataDxfId="529"/>
    <tableColumn id="53" xr3:uid="{AFD88642-FD6F-416D-A045-1494E8CDEEDA}" name="Pastoral Care Volunteer (Number)" dataDxfId="528"/>
    <tableColumn id="54" xr3:uid="{C2458534-58FB-415B-BBC4-05AC5E35670C}" name="Pastoral Care Volunteer (Est Hours)" dataDxfId="527"/>
    <tableColumn id="55" xr3:uid="{FB4E1B19-5747-4304-B6E4-6AE8F1CBC453}" name="Youth Paid (Number)" dataDxfId="526"/>
    <tableColumn id="56" xr3:uid="{EF7286EA-CA8D-49B0-92BF-943AF7D62449}" name="Youth Paid (Est Hours)" dataDxfId="525"/>
    <tableColumn id="57" xr3:uid="{8E13ED95-9DAF-4533-90CE-8D7FC9BBB329}" name="Youth Volunteer (Number)" dataDxfId="524"/>
    <tableColumn id="58" xr3:uid="{4C32AD1E-2F8C-4155-ABAC-C87A21264F24}" name="Youth Volunteer (Est Hours)" dataDxfId="523"/>
    <tableColumn id="59" xr3:uid="{B619C5F6-1318-45E5-AF18-6296FC035353}" name="Children Paid (Number)" dataDxfId="522"/>
    <tableColumn id="60" xr3:uid="{5923D998-6F8E-41A6-AEBA-995E724D8AA8}" name="Children Paid (Est Hours)" dataDxfId="521"/>
    <tableColumn id="61" xr3:uid="{8DADC5FF-78D2-4B7F-9B7A-9B9B63198FBD}" name="Children Volunteer (Number)" dataDxfId="520"/>
    <tableColumn id="62" xr3:uid="{C2EA299E-08D4-4A3C-9A2D-38A07906FF0C}" name="Children Volunteer (Est Hours)" dataDxfId="519"/>
    <tableColumn id="63" xr3:uid="{06688D57-2DEE-49A8-838A-C40E9C05DE7F}" name="Administration Paid (Number)" dataDxfId="518"/>
    <tableColumn id="64" xr3:uid="{7738D985-40E0-43A1-955B-D50D92AD6A2F}" name="Administration Paid (Est Hours)" dataDxfId="517"/>
    <tableColumn id="65" xr3:uid="{9120F1FB-E290-4CD3-B71C-05E3C0EB5A50}" name="Administration Volunteer (Number)" dataDxfId="516"/>
    <tableColumn id="66" xr3:uid="{25AEFA34-F0AC-4D53-ADCA-2B2FB668A9E3}" name="Administration Volunteer (Est Hours)" dataDxfId="515"/>
    <tableColumn id="67" xr3:uid="{95C17610-6022-410B-A49A-13983DB46B32}" name="Other Paid (Number)" dataDxfId="514"/>
    <tableColumn id="68" xr3:uid="{E00C2174-055D-40C0-B15A-56464F6DFE7B}" name="Other Paid (Est Hours)" dataDxfId="513"/>
    <tableColumn id="69" xr3:uid="{337DD89B-094E-47D1-95CD-F5457B48478D}" name="Other Volunteer (Number)" dataDxfId="512"/>
    <tableColumn id="70" xr3:uid="{CA6B1F53-67D8-421F-9A50-5FA024511618}" name="Other Volunteer (Est Hours)" dataDxfId="511"/>
  </tableColumns>
  <tableStyleInfo name="TableStyleLight1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4A3C590-0FDF-4769-8304-B40B64B759D0}" name="tblCentral" displayName="tblCentral" ref="A3:BS52" totalsRowShown="0" headerRowDxfId="510" dataDxfId="509" tableBorderDxfId="508" headerRowCellStyle="Normal_STAT">
  <autoFilter ref="A3:BS52" xr:uid="{15D91419-7660-4D53-9058-7FD74BA58D6C}"/>
  <sortState xmlns:xlrd2="http://schemas.microsoft.com/office/spreadsheetml/2017/richdata2" ref="A4:BS49">
    <sortCondition ref="B3:B49"/>
  </sortState>
  <tableColumns count="71">
    <tableColumn id="1" xr3:uid="{EA5EF39C-8BD0-4B04-B308-213708AF0166}" name="Ref" dataDxfId="507"/>
    <tableColumn id="2" xr3:uid="{DBA3F55B-97CF-4E8F-8B97-9CF239545F37}" name="Presbytery" dataDxfId="506"/>
    <tableColumn id="3" xr3:uid="{61BC2EA5-EFA2-4762-96DD-2A0577919B59}" name="ID" dataDxfId="505"/>
    <tableColumn id="4" xr3:uid="{03D332BC-378E-49C3-9ADE-167F0004A5AA}" name="Parish" dataDxfId="504"/>
    <tableColumn id="71" xr3:uid="{FC62C59F-A177-488F-80BD-A9155BAB11DC}" name="Parish Status" dataDxfId="503"/>
    <tableColumn id="5" xr3:uid="{0C2ED406-BD82-48ED-9A1E-5F4E136C94F3}" name="2022 Statistics Returned (Y/N)" dataDxfId="502"/>
    <tableColumn id="6" xr3:uid="{44B5606B-C68D-4CDF-BDD4-DBD67B4F0D0F}" name="Total Presbyterian Members" dataDxfId="501"/>
    <tableColumn id="7" xr3:uid="{E5296F41-81AB-4171-B5AA-7F7821C648EC}" name="Total Presbyterian Associate Members" dataDxfId="500"/>
    <tableColumn id="8" xr3:uid="{DB0C4DA2-DDFB-4F74-BE4D-3A35CB184402}" name="Total Union or Co-operating" dataDxfId="499"/>
    <tableColumn id="9" xr3:uid="{73046FC9-8673-4AF4-8BA7-673D08E3E408}" name="Roll Members No Data " dataDxfId="498"/>
    <tableColumn id="10" xr3:uid="{8144DC28-C8FA-4BAB-8628-78A342E2B331}" name="Roll Members Female up to 25" dataDxfId="497"/>
    <tableColumn id="11" xr3:uid="{6DCA2184-EBFA-4964-90C3-4EF906FA7388}" name="Roll Members Female 26-45" dataDxfId="496"/>
    <tableColumn id="12" xr3:uid="{22412BEE-EBBC-41F7-AC51-5556D3D7FDA9}" name="Roll Members Female 46-65" dataDxfId="495"/>
    <tableColumn id="13" xr3:uid="{BBF9F29D-A0B5-4AF8-9211-31B040B5EFC4}" name="Roll Members Female over 65" dataDxfId="494"/>
    <tableColumn id="14" xr3:uid="{5AADC8C2-A183-4171-952C-1BF96FF21E5B}" name="Roll Members Male up to 25" dataDxfId="493"/>
    <tableColumn id="15" xr3:uid="{D0DCE9F0-2667-4F8B-9121-165428D0BAEB}" name="Roll Members Male 26-45" dataDxfId="492"/>
    <tableColumn id="16" xr3:uid="{B3A83FC5-8B11-49B2-8FF4-1CB1F41F4A13}" name="Roll Members Male 46-65" dataDxfId="491"/>
    <tableColumn id="17" xr3:uid="{3804D5E4-F45A-4675-B24C-2B39EE3FCBFC}" name="Roll Members Male Over 65" dataDxfId="490"/>
    <tableColumn id="18" xr3:uid="{6C30F44A-D6CA-4EFE-B8FE-AF95BF181C16}" name="Associate Members No Data" dataDxfId="489"/>
    <tableColumn id="19" xr3:uid="{0E84D021-59D0-4968-A827-973F2812D94B}" name="Associate Members Female up to 25" dataDxfId="488"/>
    <tableColumn id="20" xr3:uid="{FDC39C2D-51CE-48A0-B20F-69194316AF88}" name="Associate Members Female 26-45" dataDxfId="487"/>
    <tableColumn id="21" xr3:uid="{A8AD10D6-6CB9-4B3F-A98E-ED5892F02133}" name="Associate  Members Female 46-65" dataDxfId="486"/>
    <tableColumn id="22" xr3:uid="{25341AC9-925C-4303-AA8B-252B21B6A841}" name="Associate Members  Female over 65" dataDxfId="485"/>
    <tableColumn id="23" xr3:uid="{5A909374-2E7B-401E-BA14-91011D6BD2A9}" name="Associate Members Male up to 25" dataDxfId="484"/>
    <tableColumn id="24" xr3:uid="{02C4D088-2887-4872-B203-D97FE4BE86D2}" name="Associate Members Male 26-45" dataDxfId="483"/>
    <tableColumn id="25" xr3:uid="{30A93B1D-C7E4-43CE-B64E-38126B78EC54}" name="Associate Members Male 46-65" dataDxfId="482"/>
    <tableColumn id="26" xr3:uid="{E918AE9E-4B53-41E0-9D28-BD2BCC3A7C49}" name="Associate Members Male Over 65" dataDxfId="481"/>
    <tableColumn id="27" xr3:uid="{46AB69B8-D237-4788-81EE-07914625AD7D}" name="Roll Changes (Added)" dataDxfId="480"/>
    <tableColumn id="28" xr3:uid="{3BB24748-525C-450D-923E-11EC5102AAB1}" name="Roll Changes (Removed-Death)" dataDxfId="479"/>
    <tableColumn id="29" xr3:uid="{6A8BB320-D01A-40F2-842C-2EF69971B4FF}" name="Roll Changes (Removed - Tsfr to Another Parish)" dataDxfId="478"/>
    <tableColumn id="30" xr3:uid="{9069FA63-CDB8-4040-9BDA-3669A6D67C28}" name="Roll Changes (Removed - Other)" dataDxfId="477"/>
    <tableColumn id="31" xr3:uid="{9262188F-A2F1-4258-9462-43A4743508EF}" name="Attendance at Worship Children Under 13" dataDxfId="476"/>
    <tableColumn id="32" xr3:uid="{6F00146A-948C-45B0-A8C2-252D31A924E6}" name="Attendance at Worship Youth 13 - 17" dataDxfId="475"/>
    <tableColumn id="33" xr3:uid="{DDA0DFBC-FB85-40EC-BD77-1AF4B5E6422A}" name="Attendance at Worship Adult" dataDxfId="474"/>
    <tableColumn id="34" xr3:uid="{9973AA54-E95A-4D1F-A998-1ED0A8EF7840}" name="Baptism Children Under 13" dataDxfId="473"/>
    <tableColumn id="35" xr3:uid="{D37A1A5B-C555-4352-AFE4-120A6C249403}" name="Baptism Adults 13 and over" dataDxfId="472"/>
    <tableColumn id="36" xr3:uid="{A1D61E70-1367-4793-A9C9-500902EA113A}" name="Dedications Children Under 13" dataDxfId="471"/>
    <tableColumn id="37" xr3:uid="{7C4FCD4A-30F1-4B3A-AC0D-84482BCC9AC9}" name="Dedications Adults 13 and over" dataDxfId="470"/>
    <tableColumn id="38" xr3:uid="{7A0B072B-8DD8-460D-B81D-BB544CC60C9F}" name="Confirmations/ Professions of Faith Children Under 13" dataDxfId="469"/>
    <tableColumn id="39" xr3:uid="{17FE7659-D3AA-4E0F-992B-A05EF753FB23}" name="Confirmations/ Professions of Faith Adults 13 and over" dataDxfId="468"/>
    <tableColumn id="40" xr3:uid="{08F5E24B-305F-44F2-A2E3-DB354B419D9A}" name="Christian Formation Sunday or Weekday under 13 years" dataDxfId="467"/>
    <tableColumn id="41" xr3:uid="{2AF651AF-F25A-4A47-903B-10F46D278955}" name="Christian Formation Youth group / Bible classes (age 13-17)" dataDxfId="466"/>
    <tableColumn id="42" xr3:uid="{50B81D8A-E021-4A89-940E-5EE3238F2716}" name="Christian Formation Adults over 17" dataDxfId="465"/>
    <tableColumn id="43" xr3:uid="{C10C116E-A94B-47C4-8883-2E4E0C8DF136}" name="Minister - National Ordained Paid (Number)" dataDxfId="464"/>
    <tableColumn id="44" xr3:uid="{BEE5E2F3-DA38-407D-A3B0-CB2EE530AFEA}" name="Minister - National Ordained Paid (Est Hours)" dataDxfId="463"/>
    <tableColumn id="45" xr3:uid="{47854DC5-2F75-4373-9D89-D1885222A8C0}" name="Minister - National Ordained Volunteer (Number)" dataDxfId="462"/>
    <tableColumn id="46" xr3:uid="{CCBBE0E9-AD53-4362-8D0F-174B05D36FE3}" name="Minister - National Ordained Volunteer (Est Hours)" dataDxfId="461"/>
    <tableColumn id="47" xr3:uid="{BA3A733A-8A70-4A0F-A62D-8C71CFF11D1B}" name="Minister - Local Ordained Paid (Number)" dataDxfId="460"/>
    <tableColumn id="48" xr3:uid="{4A720EB7-7D9F-4CA4-A9DF-360189E374CB}" name="Minister - Local Ordained Paid (Est Hours)" dataDxfId="459"/>
    <tableColumn id="49" xr3:uid="{9BFBCD3B-613E-4944-917F-D14DA4067C8E}" name="Minister - Local Ordained Volunteer (Number)" dataDxfId="458"/>
    <tableColumn id="50" xr3:uid="{9B2B4FF1-A692-4FEB-94AC-8976711BDD1D}" name="Minister - Local Ordained Volunteer (Est Hours)" dataDxfId="457"/>
    <tableColumn id="51" xr3:uid="{3C72DC41-82B2-4C08-B8B0-3BF5AB34F1CA}" name="Pastoral Care Paid (Number)" dataDxfId="456"/>
    <tableColumn id="52" xr3:uid="{352651C4-0F7A-43B0-8DFA-13606856069B}" name="Pastoral Care Paid (Est Hours)" dataDxfId="455"/>
    <tableColumn id="53" xr3:uid="{F6C6E7B2-39AE-4F30-A526-63031F5B807D}" name="Pastoral Care Volunteer (Number)" dataDxfId="454"/>
    <tableColumn id="54" xr3:uid="{60EBE0E9-B6E0-4102-8222-C381A39F9C27}" name="Pastoral Care Volunteer (Est Hours)" dataDxfId="453"/>
    <tableColumn id="55" xr3:uid="{3348FD7E-733A-4DB9-BACA-D154E997AFE5}" name="Youth Paid (Number)" dataDxfId="452"/>
    <tableColumn id="56" xr3:uid="{37B40E17-FF6B-45E3-8A14-78A283175214}" name="Youth Paid (Est Hours)" dataDxfId="451"/>
    <tableColumn id="57" xr3:uid="{F17873A5-C3A1-44D5-8927-D4487924687A}" name="Youth Volunteer (Number)" dataDxfId="450"/>
    <tableColumn id="58" xr3:uid="{E65EE48A-07A9-4FA6-B360-522A8DAF8209}" name="Youth Volunteer (Est Hours)" dataDxfId="449"/>
    <tableColumn id="59" xr3:uid="{E6D42BCC-55F9-40DE-9968-644BABCB6697}" name="Children Paid (Number)" dataDxfId="448"/>
    <tableColumn id="60" xr3:uid="{F177A0A8-E12B-41EC-849B-AA42725BD250}" name="Children Paid (Est Hours)" dataDxfId="447"/>
    <tableColumn id="61" xr3:uid="{D9A68C3D-923B-431B-B2AB-07BE96AE6416}" name="Children Volunteer (Number)" dataDxfId="446"/>
    <tableColumn id="62" xr3:uid="{038C1FD1-BC33-405D-9E2D-C87B29A14712}" name="Children Volunteer (Est Hours)" dataDxfId="445"/>
    <tableColumn id="63" xr3:uid="{BDF5EB34-6838-437C-930C-E1D8B9C644BA}" name="Administration Paid (Number)" dataDxfId="444"/>
    <tableColumn id="64" xr3:uid="{C50AA0DD-5B16-40B5-9C22-3D105F68E531}" name="Administration Paid (Est Hours)" dataDxfId="443"/>
    <tableColumn id="65" xr3:uid="{731674EA-C8E6-4B84-8812-0699462056AF}" name="Administration Volunteer (Number)" dataDxfId="442"/>
    <tableColumn id="66" xr3:uid="{9265212C-12A4-4C30-A4CF-B4A633B748A7}" name="Administration Volunteer (Est Hours)" dataDxfId="441"/>
    <tableColumn id="67" xr3:uid="{9D16E534-46FC-4E87-B821-00FC15242A75}" name="Other Paid (Number)" dataDxfId="440"/>
    <tableColumn id="68" xr3:uid="{A2879918-702B-4E9F-A21F-E8B046F6C5C8}" name="Other Paid (Est Hours)" dataDxfId="439"/>
    <tableColumn id="69" xr3:uid="{5B6A00AF-81FF-4AFA-A2A1-1B14E533D1A5}" name="Other Volunteer (Number)" dataDxfId="438"/>
    <tableColumn id="70" xr3:uid="{BED6CFED-1647-4CFA-A700-7EABDB468A36}" name="Other Volunteer (Est Hours)" dataDxfId="437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27D86FAE-8CBD-4F8F-91E1-354B587F3801}" name="tblKaimai" displayName="tblKaimai" ref="A3:BS32" totalsRowShown="0" headerRowDxfId="436" dataDxfId="435" headerRowCellStyle="Normal_STAT">
  <autoFilter ref="A3:BS32" xr:uid="{15D91419-7660-4D53-9058-7FD74BA58D6C}"/>
  <sortState xmlns:xlrd2="http://schemas.microsoft.com/office/spreadsheetml/2017/richdata2" ref="A4:BS29">
    <sortCondition ref="B3:B29"/>
  </sortState>
  <tableColumns count="71">
    <tableColumn id="1" xr3:uid="{6E3D20C3-DF06-48F9-9E13-CA4796E050FD}" name="Ref" dataDxfId="434"/>
    <tableColumn id="2" xr3:uid="{E60E6788-5ADD-4C6B-A281-2244F56BB409}" name="Presbytery" dataDxfId="433"/>
    <tableColumn id="3" xr3:uid="{0530D5BF-7AB0-4A79-B7ED-BCD889BFA39A}" name="ID" dataDxfId="432"/>
    <tableColumn id="4" xr3:uid="{6863D096-322E-474C-A7B2-156262304C0F}" name="Parish" dataDxfId="431"/>
    <tableColumn id="71" xr3:uid="{CCF0CC63-2076-4566-992C-BC1F75A3B8F2}" name="Parish Status" dataDxfId="430"/>
    <tableColumn id="5" xr3:uid="{CECD69E3-F5A3-4AA3-BBD2-6AB597DF7FEF}" name="2022 Statistics Returned (Y/N)" dataDxfId="429"/>
    <tableColumn id="6" xr3:uid="{3B6D6C64-B380-4977-A5C0-10A089B4E5EE}" name="Total Presbyterian Members" dataDxfId="428"/>
    <tableColumn id="7" xr3:uid="{4A4793EB-766D-4A1C-B4E4-B91291A8C34E}" name="Total Presbyterian Associate Members" dataDxfId="427"/>
    <tableColumn id="8" xr3:uid="{CF93B861-424F-49F3-A718-A667F52734E5}" name="Total Union or Co-operating" dataDxfId="426"/>
    <tableColumn id="9" xr3:uid="{884E1F8B-D63E-4B10-85A7-9BC5645F22D2}" name="Roll Members No Data " dataDxfId="425"/>
    <tableColumn id="10" xr3:uid="{A74FE44A-182C-433A-B756-D5FFB2146713}" name="Roll Members Female up to 25" dataDxfId="424"/>
    <tableColumn id="11" xr3:uid="{D43ED774-F47C-49C2-9508-1DAE1521E6AB}" name="Roll Members Female 26-45" dataDxfId="423"/>
    <tableColumn id="12" xr3:uid="{49DFE09C-6577-4AFF-9A3B-E7E7AD00A109}" name="Roll Members Female 46-65" dataDxfId="422"/>
    <tableColumn id="13" xr3:uid="{126A8CA8-5964-4464-8F3A-97FE52F897B5}" name="Roll Members Female over 65" dataDxfId="421"/>
    <tableColumn id="14" xr3:uid="{0226E58C-B224-4DB7-8817-0501F73D6D57}" name="Roll Members Male up to 25" dataDxfId="420"/>
    <tableColumn id="15" xr3:uid="{358FB556-3448-43FE-9693-30FB5941B5CC}" name="Roll Members Male 26-45" dataDxfId="419"/>
    <tableColumn id="16" xr3:uid="{3003BBCE-667F-47AC-BE11-34F707BB399F}" name="Roll Members Male 46-65" dataDxfId="418"/>
    <tableColumn id="17" xr3:uid="{2FEFF875-D9A4-481A-84E2-B516F827FB02}" name="Roll Members Male Over 65" dataDxfId="417"/>
    <tableColumn id="18" xr3:uid="{3D4173BF-1A5E-4B97-9CB0-67AB1FE82446}" name="Associate Members No Data" dataDxfId="416"/>
    <tableColumn id="19" xr3:uid="{01FE0378-B407-468E-A218-CCC5C3D9211F}" name="Associate Members Female up to 25" dataDxfId="415"/>
    <tableColumn id="20" xr3:uid="{F4D78B3A-1E15-4D50-AFF9-8FA88DCEDDDF}" name="Associate Members Female 26-45" dataDxfId="414"/>
    <tableColumn id="21" xr3:uid="{8DC42AC9-D135-413F-8176-A8FA702ABDA5}" name="Associate  Members Female 46-65" dataDxfId="413"/>
    <tableColumn id="22" xr3:uid="{70F26AD3-2E7E-4A7A-95B2-3D41099E1B42}" name="Associate Members  Female over 65" dataDxfId="412"/>
    <tableColumn id="23" xr3:uid="{01B7EB1F-607D-42A2-B8C4-EFC8064D40BD}" name="Associate Members Male up to 25" dataDxfId="411"/>
    <tableColumn id="24" xr3:uid="{37B94AAE-8964-46F9-84CE-97000FA28A23}" name="Associate Members Male 26-45" dataDxfId="410"/>
    <tableColumn id="25" xr3:uid="{FFB19884-943F-41ED-BDA8-ECFCE95327AA}" name="Associate Members Male 46-65" dataDxfId="409"/>
    <tableColumn id="26" xr3:uid="{16F2479E-620A-438D-906E-954BAAD80B11}" name="Associate Members Male Over 65" dataDxfId="408"/>
    <tableColumn id="27" xr3:uid="{4FD4ED05-F6AF-4298-8A90-2AD621FDAD6B}" name="Roll Changes (Added)" dataDxfId="407"/>
    <tableColumn id="28" xr3:uid="{882C8868-A6D3-4116-AB5C-F33F890B7616}" name="Roll Changes (Removed-Death)" dataDxfId="406"/>
    <tableColumn id="29" xr3:uid="{55E933C6-0DA3-4710-AFEC-B34AEDACCF0B}" name="Roll Changes (Removed - Tsfr to Another Parish)" dataDxfId="405"/>
    <tableColumn id="30" xr3:uid="{32E44B78-291C-4123-9F4C-9006455E54E5}" name="Roll Changes (Removed - Other)" dataDxfId="404"/>
    <tableColumn id="31" xr3:uid="{86BB965B-452F-4757-8449-EAF9F3434886}" name="Attendance at Worship Children Under 13" dataDxfId="403"/>
    <tableColumn id="32" xr3:uid="{7B7849DC-0F31-4A40-A1F7-FA180508A421}" name="Attendance at Worship Youth 13 - 17" dataDxfId="402"/>
    <tableColumn id="33" xr3:uid="{9E0F7386-7539-406F-BA47-490B271C1C71}" name="Attendance at Worship Adult" dataDxfId="401"/>
    <tableColumn id="34" xr3:uid="{C12D1E5E-3ED6-4089-9711-855C86B377F7}" name="Baptism Children Under 13" dataDxfId="400"/>
    <tableColumn id="35" xr3:uid="{71EFCFE3-C8C2-4792-A0BC-68B59F4C0BC7}" name="Baptism Adults 13 and over" dataDxfId="399"/>
    <tableColumn id="36" xr3:uid="{06131ABC-30B7-4C76-979E-CB758D5961F5}" name="Dedications Children Under 13" dataDxfId="398"/>
    <tableColumn id="37" xr3:uid="{8529D32C-5B66-4BEA-AEBB-3A8E1D6F8C70}" name="Dedications Adults 13 and over" dataDxfId="397"/>
    <tableColumn id="38" xr3:uid="{AA86E90E-FCE6-44F8-BB29-7928889A0DFA}" name="Confirmations/ Professions of Faith Children Under 13" dataDxfId="396"/>
    <tableColumn id="39" xr3:uid="{D2B54638-0615-4C82-8FD1-849660C4C471}" name="Confirmations/ Professions of Faith Adults 13 and over" dataDxfId="395"/>
    <tableColumn id="40" xr3:uid="{B825BCB6-3165-4BC9-9874-FA2EF8F96736}" name="Christian Formation Sunday or Weekday under 13 years" dataDxfId="394"/>
    <tableColumn id="41" xr3:uid="{5AB7DCC9-BED5-4077-A67F-D0CECD93B322}" name="Christian Formation Youth group / Bible classes (age 13-17)" dataDxfId="393"/>
    <tableColumn id="42" xr3:uid="{C8A346DB-F34E-4049-B50A-68F3895FA569}" name="Christian Formation Adults over 17" dataDxfId="392"/>
    <tableColumn id="43" xr3:uid="{8EE6C282-CD92-4301-9258-343F68AB950D}" name="Minister - National Ordained Paid (Number)" dataDxfId="391"/>
    <tableColumn id="44" xr3:uid="{C7EE95F7-A089-4CA5-8111-6BAF5922AFA0}" name="Minister - National Ordained Paid (Est Hours)" dataDxfId="390"/>
    <tableColumn id="45" xr3:uid="{EA1DAC12-D06F-46DA-9126-D47192A61CD6}" name="Minister - National Ordained Volunteer (Number)" dataDxfId="389"/>
    <tableColumn id="46" xr3:uid="{BD0166FA-FE7B-414D-87C1-DB09E892AB88}" name="Minister - National Ordained Volunteer (Est Hours)" dataDxfId="388"/>
    <tableColumn id="47" xr3:uid="{170D3D1C-A3FD-4FEE-BD65-4103B8A4F54E}" name="Minister - Local Ordained Paid (Number)" dataDxfId="387"/>
    <tableColumn id="48" xr3:uid="{10DB0903-E30A-4834-AFC3-8D5E2D87D431}" name="Minister - Local Ordained Paid (Est Hours)" dataDxfId="386"/>
    <tableColumn id="49" xr3:uid="{62184E13-0AC7-4409-9DE6-014F1461E1CB}" name="Minister - Local Ordained Volunteer (Number)" dataDxfId="385"/>
    <tableColumn id="50" xr3:uid="{11B2714D-B5E9-451A-A751-B210A868B32A}" name="Minister - Local Ordained Volunteer (Est Hours)" dataDxfId="384"/>
    <tableColumn id="51" xr3:uid="{3C1A391D-17CA-4C9F-89EE-8F8EA7D510AA}" name="Pastoral Care Paid (Number)" dataDxfId="383"/>
    <tableColumn id="52" xr3:uid="{E54D7D18-BAD8-4706-9F53-42FEEEB2A4D0}" name="Pastoral Care Paid (Est Hours)" dataDxfId="382"/>
    <tableColumn id="53" xr3:uid="{582D1F62-90CE-4CCD-AA21-C112C66EF242}" name="Pastoral Care Volunteer (Number)" dataDxfId="381"/>
    <tableColumn id="54" xr3:uid="{A002F380-A277-48BD-ADE4-6D786141F18E}" name="Pastoral Care Volunteer (Est Hours)" dataDxfId="380"/>
    <tableColumn id="55" xr3:uid="{00656244-E783-4A00-A3DA-BDEB0774B46B}" name="Youth Paid (Number)" dataDxfId="379"/>
    <tableColumn id="56" xr3:uid="{4B8FAD18-14F8-4DE0-8C0A-2879CE48AD26}" name="Youth Paid (Est Hours)" dataDxfId="378"/>
    <tableColumn id="57" xr3:uid="{7EE908F0-8E92-4BBF-8D21-7C55CF3D613D}" name="Youth Volunteer (Number)" dataDxfId="377"/>
    <tableColumn id="58" xr3:uid="{627BB461-C18F-462A-8B8D-B128E85C0A21}" name="Youth Volunteer (Est Hours)" dataDxfId="376"/>
    <tableColumn id="59" xr3:uid="{F7F99948-FBF6-41CD-9F08-0843AB2FD1B5}" name="Children Paid (Number)" dataDxfId="375"/>
    <tableColumn id="60" xr3:uid="{B2A44723-8F92-4FA4-96A1-D08D5A300A7E}" name="Children Paid (Est Hours)" dataDxfId="374"/>
    <tableColumn id="61" xr3:uid="{CFE386DF-2972-47CF-943F-8549FE700C0A}" name="Children Volunteer (Number)" dataDxfId="373"/>
    <tableColumn id="62" xr3:uid="{853F6EEA-C56D-4DAF-974B-9BEC2EE5FF4F}" name="Children Volunteer (Est Hours)" dataDxfId="372"/>
    <tableColumn id="63" xr3:uid="{6E1D8D75-8AF8-4DD1-A970-0E0AF3DF9287}" name="Administration Paid (Number)" dataDxfId="371"/>
    <tableColumn id="64" xr3:uid="{0FEF7B56-371E-4DCC-8FF9-CFE8ECE48890}" name="Administration Paid (Est Hours)" dataDxfId="370"/>
    <tableColumn id="65" xr3:uid="{C33D07FE-1E5F-42DB-AC0A-620D872C99CC}" name="Administration Volunteer (Number)" dataDxfId="369"/>
    <tableColumn id="66" xr3:uid="{EC32F46A-EFB6-4E64-A006-E61F232B73D9}" name="Administration Volunteer (Est Hours)" dataDxfId="368"/>
    <tableColumn id="67" xr3:uid="{82948C47-DFFF-4381-A052-F3416CDB354F}" name="Other Paid (Number)" dataDxfId="367"/>
    <tableColumn id="68" xr3:uid="{DC26E1E8-0874-4436-A7EA-578327742104}" name="Other Paid (Est Hours)" dataDxfId="366"/>
    <tableColumn id="69" xr3:uid="{CA782191-B4D5-415E-902A-4E1B7E668237}" name="Other Volunteer (Number)" dataDxfId="365"/>
    <tableColumn id="70" xr3:uid="{1C1A887A-1B6F-4928-91C8-F3F80D6E9BE6}" name="Other Volunteer (Est Hours)" dataDxfId="364"/>
  </tableColumns>
  <tableStyleInfo name="TableStyleLight1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ED6AE02-97D4-4ACE-B09F-3204A97A070D}" name="tblNorthern" displayName="tblNorthern" ref="A3:BS70" totalsRowShown="0" headerRowDxfId="363" dataDxfId="362" headerRowCellStyle="Normal_STAT">
  <autoFilter ref="A3:BS70" xr:uid="{15D91419-7660-4D53-9058-7FD74BA58D6C}"/>
  <sortState xmlns:xlrd2="http://schemas.microsoft.com/office/spreadsheetml/2017/richdata2" ref="A4:BS67">
    <sortCondition ref="B3:B67"/>
  </sortState>
  <tableColumns count="71">
    <tableColumn id="1" xr3:uid="{700A6A4D-1833-4013-A289-8981C83C2F25}" name="Ref" dataDxfId="361"/>
    <tableColumn id="2" xr3:uid="{0EE621B3-005B-430A-898B-CDB39AD8BC8B}" name="Presbytery" dataDxfId="360"/>
    <tableColumn id="3" xr3:uid="{26C1A941-8FA7-4EED-B579-B1113C54446A}" name="ID" dataDxfId="359"/>
    <tableColumn id="4" xr3:uid="{5237A790-5917-49EE-B422-4CA4C474AD35}" name="Parish" dataDxfId="358"/>
    <tableColumn id="71" xr3:uid="{A4DCB394-1A32-42AA-9776-86FBEC4ED465}" name="Parish Status" dataDxfId="357"/>
    <tableColumn id="5" xr3:uid="{EDD6F85B-2569-4DB8-A4DC-D0E6F972AB5D}" name="2022 Statistics Returned (Y/N)" dataDxfId="356"/>
    <tableColumn id="6" xr3:uid="{97576309-6AB8-480C-B8BD-8ED38C82E10A}" name="Total Presbyterian Members" dataDxfId="355"/>
    <tableColumn id="7" xr3:uid="{1F729DCD-9B85-478E-9D2E-96F2C982A4AA}" name="Total Presbyterian Associate Members" dataDxfId="354"/>
    <tableColumn id="8" xr3:uid="{907F18AB-E1FD-41BD-839B-41F094248107}" name="Total Union or Co-operating" dataDxfId="353"/>
    <tableColumn id="9" xr3:uid="{DC785AFE-E79F-4AA0-BFF3-C9C85766AFAF}" name="Roll Members No Data " dataDxfId="352"/>
    <tableColumn id="10" xr3:uid="{546ADC71-3649-41CC-874C-D7A04020BE7C}" name="Roll Members Female up to 25" dataDxfId="351"/>
    <tableColumn id="11" xr3:uid="{AC9C3788-C536-428E-9AE4-5AD5BC54165A}" name="Roll Members Female 26-45" dataDxfId="350"/>
    <tableColumn id="12" xr3:uid="{39A24720-2D1D-4BCF-B969-CC2A540EE4BB}" name="Roll Members Female 46-65" dataDxfId="349"/>
    <tableColumn id="13" xr3:uid="{AE03AB32-9369-4535-9CEA-C215AFDD2ACC}" name="Roll Members Female over 65" dataDxfId="348"/>
    <tableColumn id="14" xr3:uid="{02EDB869-66CA-428D-8975-B525A4B4F68E}" name="Roll Members Male up to 25" dataDxfId="347"/>
    <tableColumn id="15" xr3:uid="{EFF6F203-9D3E-40E2-9D58-9635DEB7515C}" name="Roll Members Male 26-45" dataDxfId="346"/>
    <tableColumn id="16" xr3:uid="{CACB2FD5-1C87-4246-81C1-8A8819A85062}" name="Roll Members Male 46-65" dataDxfId="345"/>
    <tableColumn id="17" xr3:uid="{E3E0AF93-A888-45F8-B7C4-1934D578F7A1}" name="Roll Members Male Over 65" dataDxfId="344"/>
    <tableColumn id="18" xr3:uid="{5FAC237C-5E02-44CE-A997-C4CB5ED4836B}" name="Associate Members No Data" dataDxfId="343"/>
    <tableColumn id="19" xr3:uid="{4FCC5706-E885-437D-8257-D93C31F079E5}" name="Associate Members Female up to 25" dataDxfId="342"/>
    <tableColumn id="20" xr3:uid="{7DD30570-9D98-4AB2-BEE6-98781C73F42E}" name="Associate Members Female 26-45" dataDxfId="341"/>
    <tableColumn id="21" xr3:uid="{7F2FB8B5-FDAD-44B3-A6E1-B6272CE6979C}" name="Associate  Members Female 46-65" dataDxfId="340"/>
    <tableColumn id="22" xr3:uid="{FD3345A6-450A-46F7-9D85-9F63DA62B65E}" name="Associate Members  Female over 65" dataDxfId="339"/>
    <tableColumn id="23" xr3:uid="{32909341-08FB-46EE-B89E-AAAA11931F10}" name="Associate Members Male up to 25" dataDxfId="338"/>
    <tableColumn id="24" xr3:uid="{D0574BD5-04AB-43FB-971A-937C77DF0B59}" name="Associate Members Male 26-45" dataDxfId="337"/>
    <tableColumn id="25" xr3:uid="{94841304-0916-4A4E-86B9-F791FDAD9704}" name="Associate Members Male 46-65" dataDxfId="336"/>
    <tableColumn id="26" xr3:uid="{DB491DEB-0329-4147-818A-757BF17644F7}" name="Associate Members Male Over 65" dataDxfId="335"/>
    <tableColumn id="27" xr3:uid="{9A35DAB9-2287-438F-97DB-BA59B4AB4EE2}" name="Roll Changes (Added)" dataDxfId="334"/>
    <tableColumn id="28" xr3:uid="{07808E52-8BD0-401E-8A3D-1C9C5B833D70}" name="Roll Changes (Removed-Death)" dataDxfId="333"/>
    <tableColumn id="29" xr3:uid="{3F7AE741-37D7-4D97-8D3F-2C86DBDBC37B}" name="Roll Changes (Removed - Tsfr to Another Parish)" dataDxfId="332"/>
    <tableColumn id="30" xr3:uid="{E9418D81-1F2A-493A-A365-F64242FD9EC9}" name="Roll Changes (Removed - Other)" dataDxfId="331"/>
    <tableColumn id="31" xr3:uid="{D78D81D0-756F-4B26-8429-1C452EAC5F2B}" name="Attendance at Worship Children Under 13" dataDxfId="330"/>
    <tableColumn id="32" xr3:uid="{F574BE39-885B-4941-B003-C8E68DA71A5F}" name="Attendance at Worship Youth 13 - 17" dataDxfId="329"/>
    <tableColumn id="33" xr3:uid="{2D2D0877-F1C5-49EA-B588-4DC12DA7ACDF}" name="Attendance at Worship Adult" dataDxfId="328"/>
    <tableColumn id="34" xr3:uid="{B0CA9AC9-4587-40C9-B00A-81FC12A80324}" name="Baptism Children Under 13" dataDxfId="327"/>
    <tableColumn id="35" xr3:uid="{B0C34A6B-056C-44DC-97B9-22B4071332AD}" name="Baptism Adults 13 and over" dataDxfId="326"/>
    <tableColumn id="36" xr3:uid="{0F09FCD0-AF05-42F9-B7EC-7332BC8441EF}" name="Dedications Children Under 13" dataDxfId="325"/>
    <tableColumn id="37" xr3:uid="{DD495425-26BC-4179-A1BF-D2ACB4CCCF54}" name="Dedications Adults 13 and over" dataDxfId="324"/>
    <tableColumn id="38" xr3:uid="{052FA0BA-993F-43C6-B2E0-D60FE3884154}" name="Confirmations/ Professions of Faith Children Under 13" dataDxfId="323"/>
    <tableColumn id="39" xr3:uid="{7ACFB1EF-798D-4787-AADD-53633A6990B2}" name="Confirmations/ Professions of Faith Adults 13 and over" dataDxfId="322"/>
    <tableColumn id="40" xr3:uid="{9D3DF0DC-2953-4AA7-90AB-1A97F1940BBF}" name="Christian Formation Sunday or Weekday under 13 years" dataDxfId="321"/>
    <tableColumn id="41" xr3:uid="{B537238C-0A5D-4204-85E2-B20CB8F162A9}" name="Christian Formation Youth group / Bible classes (age 13-17)" dataDxfId="320"/>
    <tableColumn id="42" xr3:uid="{4CCA3BAE-07A0-46CB-BF41-E63E8A14FE94}" name="Christian Formation Adults over 17" dataDxfId="319"/>
    <tableColumn id="43" xr3:uid="{05680360-27A6-47A0-A231-1BA17B2867D6}" name="Minister - National Ordained Paid (Number)" dataDxfId="318"/>
    <tableColumn id="44" xr3:uid="{59CFAF2C-3371-4BF3-9017-761B7D4413CF}" name="Minister - National Ordained Paid (Est Hours)" dataDxfId="317"/>
    <tableColumn id="45" xr3:uid="{82C129D7-0BEB-40E6-8B1F-68B469CA7BA5}" name="Minister - National Ordained Volunteer (Number)" dataDxfId="316"/>
    <tableColumn id="46" xr3:uid="{90712710-FF07-449A-8C6A-C46B010E4580}" name="Minister - National Ordained Volunteer (Est Hours)" dataDxfId="315"/>
    <tableColumn id="47" xr3:uid="{5BDA9618-4770-412E-9CA0-B4AC29E9F7C8}" name="Minister - Local Ordained Paid (Number)" dataDxfId="314"/>
    <tableColumn id="48" xr3:uid="{E520120E-5547-42DC-B95B-CB8D3087D9A7}" name="Minister - Local Ordained Paid (Est Hours)" dataDxfId="313"/>
    <tableColumn id="49" xr3:uid="{2B65C5D9-5403-446E-9864-928DADFC8780}" name="Minister - Local Ordained Volunteer (Number)" dataDxfId="312"/>
    <tableColumn id="50" xr3:uid="{AD783A20-26FA-4032-A737-BFB6CC87D6AF}" name="Minister - Local Ordained Volunteer (Est Hours)" dataDxfId="311"/>
    <tableColumn id="51" xr3:uid="{41D01477-D38A-42CB-A869-049E78293736}" name="Pastoral Care Paid (Number)" dataDxfId="310"/>
    <tableColumn id="52" xr3:uid="{ED3E470A-ACFC-4F61-9FC6-359133C990E8}" name="Pastoral Care Paid (Est Hours)" dataDxfId="309"/>
    <tableColumn id="53" xr3:uid="{BCD785A9-1B1F-4FA8-A1DB-CDA3FC579A27}" name="Pastoral Care Volunteer (Number)" dataDxfId="308"/>
    <tableColumn id="54" xr3:uid="{F8BDDBEB-D547-459E-A878-F258093B0F17}" name="Pastoral Care Volunteer (Est Hours)" dataDxfId="307"/>
    <tableColumn id="55" xr3:uid="{611A9120-2C0F-402B-945E-586DB282F158}" name="Youth Paid (Number)" dataDxfId="306"/>
    <tableColumn id="56" xr3:uid="{EDF82F61-15FC-4C70-BD40-BE58BDCA1E0B}" name="Youth Paid (Est Hours)" dataDxfId="305"/>
    <tableColumn id="57" xr3:uid="{31B01A09-2A28-4A77-9098-BD38895A2DF5}" name="Youth Volunteer (Number)" dataDxfId="304"/>
    <tableColumn id="58" xr3:uid="{6E7DB22F-910A-46EC-8591-C091B12A7539}" name="Youth Volunteer (Est Hours)" dataDxfId="303"/>
    <tableColumn id="59" xr3:uid="{A5B4D3A7-E510-4BFE-8D25-225D04C68B58}" name="Children Paid (Number)" dataDxfId="302"/>
    <tableColumn id="60" xr3:uid="{2EBCC40F-FD24-4A52-8DA5-A1D4569E49BB}" name="Children Paid (Est Hours)" dataDxfId="301"/>
    <tableColumn id="61" xr3:uid="{DB008B57-FDEC-4B3B-8226-417E00033F5D}" name="Children Volunteer (Number)" dataDxfId="300"/>
    <tableColumn id="62" xr3:uid="{04FF0030-740D-4BFE-BA56-1DBB5F7DB219}" name="Children Volunteer (Est Hours)" dataDxfId="299"/>
    <tableColumn id="63" xr3:uid="{623449F9-234A-4A97-8FFF-615593EDEB3D}" name="Administration Paid (Number)" dataDxfId="298"/>
    <tableColumn id="64" xr3:uid="{0F8C9D48-3DEA-4125-B918-C93A837C3ABA}" name="Administration Paid (Est Hours)" dataDxfId="297"/>
    <tableColumn id="65" xr3:uid="{6D527B98-59BD-4856-B5D9-BF0423E81223}" name="Administration Volunteer (Number)" dataDxfId="296"/>
    <tableColumn id="66" xr3:uid="{26A0D936-3327-4F6A-9418-7391CAF73F2C}" name="Administration Volunteer (Est Hours)" dataDxfId="295"/>
    <tableColumn id="67" xr3:uid="{DB8CFD7A-4C62-47A6-B9A0-5CEC5D7C04C2}" name="Other Paid (Number)" dataDxfId="294"/>
    <tableColumn id="68" xr3:uid="{08B67695-705C-4105-B6E8-FAF54F4DBBF2}" name="Other Paid (Est Hours)" dataDxfId="293"/>
    <tableColumn id="69" xr3:uid="{66CC1D59-5245-42C3-B796-0E68DA7A4C44}" name="Other Volunteer (Number)" dataDxfId="292"/>
    <tableColumn id="70" xr3:uid="{CF361B2E-E952-4DBE-8350-F01670FE2914}" name="Other Volunteer (Est Hours)" dataDxfId="291"/>
  </tableColumns>
  <tableStyleInfo name="TableStyleLight1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34D1BBF-60DD-4F5E-841A-02994293EB2A}" name="tblPacific" displayName="tblPacific" ref="A3:BS20" totalsRowShown="0" headerRowDxfId="290" dataDxfId="289" headerRowCellStyle="Normal_STAT">
  <autoFilter ref="A3:BS20" xr:uid="{15D91419-7660-4D53-9058-7FD74BA58D6C}"/>
  <sortState xmlns:xlrd2="http://schemas.microsoft.com/office/spreadsheetml/2017/richdata2" ref="A4:BS17">
    <sortCondition ref="B3:B17"/>
  </sortState>
  <tableColumns count="71">
    <tableColumn id="1" xr3:uid="{6FCADE99-59E0-4D3F-A0E2-B9C3EE6ED727}" name="Ref" dataDxfId="288"/>
    <tableColumn id="2" xr3:uid="{79BDF93B-19CF-4512-9CC8-9A86F3F6D57C}" name="Presbytery" dataDxfId="287"/>
    <tableColumn id="3" xr3:uid="{F259C49D-C85A-4BC1-965D-75C6C53D1D7B}" name="ID" dataDxfId="286"/>
    <tableColumn id="4" xr3:uid="{8B630030-F39B-446D-BAAD-1A6247C2BAAE}" name="Parish" dataDxfId="285"/>
    <tableColumn id="71" xr3:uid="{CB2A68EA-39E3-4CC3-A20D-BD972F0784FE}" name="Parish Status" dataDxfId="284"/>
    <tableColumn id="5" xr3:uid="{067B9126-AB68-41F4-AA47-DE7BBB8C9653}" name="2022 Statistics Returned (Y/N)" dataDxfId="283"/>
    <tableColumn id="6" xr3:uid="{1A6C47B1-2F01-4035-9E35-CDCBE253ACF0}" name="Total Presbyterian Members" dataDxfId="282"/>
    <tableColumn id="7" xr3:uid="{AB3E63DD-2177-4963-8AB8-77442505A079}" name="Total Presbyterian Associate Members" dataDxfId="281"/>
    <tableColumn id="8" xr3:uid="{BB54D0C5-5836-4F6B-96A9-466DFA322673}" name="Total Union or Co-operating" dataDxfId="280"/>
    <tableColumn id="9" xr3:uid="{DAFEC7CF-C65A-4565-B1E9-662E9ABE3068}" name="Roll Members No Data " dataDxfId="279"/>
    <tableColumn id="10" xr3:uid="{DADBE728-3388-4011-B3BA-62BE0F77599A}" name="Roll Members Female up to 25" dataDxfId="278"/>
    <tableColumn id="11" xr3:uid="{93A55693-8B1D-4B36-AB9B-5CF7875EEACC}" name="Roll Members Female 26-45" dataDxfId="277"/>
    <tableColumn id="12" xr3:uid="{74210C2F-9CA9-4C48-8E48-92449755E711}" name="Roll Members Female 46-65" dataDxfId="276"/>
    <tableColumn id="13" xr3:uid="{E55D3A71-E953-4B09-8050-C558584BC739}" name="Roll Members Female over 65" dataDxfId="275"/>
    <tableColumn id="14" xr3:uid="{971E9C2F-48D1-479C-96DF-F455FA9AC2DD}" name="Roll Members Male up to 25" dataDxfId="274"/>
    <tableColumn id="15" xr3:uid="{15B03F60-C1ED-4823-B1F0-59205C7B3C9D}" name="Roll Members Male 26-45" dataDxfId="273"/>
    <tableColumn id="16" xr3:uid="{08E5BC9C-3EF1-4A62-927C-FFFBB5491123}" name="Roll Members Male 46-65" dataDxfId="272"/>
    <tableColumn id="17" xr3:uid="{A8DA5E38-76A4-4605-89CF-9A7CF6B0ED35}" name="Roll Members Male Over 65" dataDxfId="271"/>
    <tableColumn id="18" xr3:uid="{B7F8E74E-5C0E-474C-8271-30291C2CBB1E}" name="Associate Members No Data" dataDxfId="270"/>
    <tableColumn id="19" xr3:uid="{33148ABC-43E2-46D8-B45D-59400FBCA5DF}" name="Associate Members Female up to 25" dataDxfId="269"/>
    <tableColumn id="20" xr3:uid="{E4DFD2E0-279B-42E6-850A-8A6D040D0A5E}" name="Associate Members Female 26-45" dataDxfId="268"/>
    <tableColumn id="21" xr3:uid="{3E47C6D7-F437-4F2D-BEDD-93A7D992EC83}" name="Associate  Members Female 46-65" dataDxfId="267"/>
    <tableColumn id="22" xr3:uid="{1594E040-AF6C-43E5-8F42-C62ADFBAA9E3}" name="Associate Members  Female over 65" dataDxfId="266"/>
    <tableColumn id="23" xr3:uid="{F218E768-72CF-4E72-B802-EE18B5C9C706}" name="Associate Members Male up to 25" dataDxfId="265"/>
    <tableColumn id="24" xr3:uid="{09AAC420-4CA3-47F0-9E95-52762B92820D}" name="Associate Members Male 26-45" dataDxfId="264"/>
    <tableColumn id="25" xr3:uid="{ECD830B4-3ABD-4A4A-ADAE-E4A5E5B3224C}" name="Associate Members Male 46-65" dataDxfId="263"/>
    <tableColumn id="26" xr3:uid="{EC159F9D-F46F-4B43-A35B-C6F1D26C93CB}" name="Associate Members Male Over 65" dataDxfId="262"/>
    <tableColumn id="27" xr3:uid="{E814DBC2-24D2-4490-9A74-E09C84F04DD3}" name="Roll Changes (Added)" dataDxfId="261"/>
    <tableColumn id="28" xr3:uid="{189C437E-42DF-4FD2-9F12-67C8DAC53B02}" name="Roll Changes (Removed-Death)" dataDxfId="260"/>
    <tableColumn id="29" xr3:uid="{77E29FD4-738F-4159-8AFE-A861F9F6E021}" name="Roll Changes (Removed - Tsfr to Another Parish)" dataDxfId="259"/>
    <tableColumn id="30" xr3:uid="{A26C5BFA-7DDE-4C70-9C71-095D08D0552B}" name="Roll Changes (Removed - Other)" dataDxfId="258"/>
    <tableColumn id="31" xr3:uid="{C6008AD6-D897-411F-BFFF-77091E361DAA}" name="Attendance at Worship Children Under 13" dataDxfId="257"/>
    <tableColumn id="32" xr3:uid="{9385F2D6-9DAF-4D52-890C-DE539016EA93}" name="Attendance at Worship Youth 13 - 17" dataDxfId="256"/>
    <tableColumn id="33" xr3:uid="{2F874813-2C74-443F-B981-C2A6BA385DC6}" name="Attendance at Worship Adult" dataDxfId="255"/>
    <tableColumn id="34" xr3:uid="{056D9A0E-B64C-46A4-8A06-F9EB3AF63EEC}" name="Baptism Children Under 13" dataDxfId="254"/>
    <tableColumn id="35" xr3:uid="{289DA6AE-5CF5-4DA6-8739-47307160E249}" name="Baptism Adults 13 and over" dataDxfId="253"/>
    <tableColumn id="36" xr3:uid="{5AE2AEDF-9B75-4D43-9CFC-30011D2123B4}" name="Dedications Children Under 13" dataDxfId="252"/>
    <tableColumn id="37" xr3:uid="{6AD9865B-B9FB-4FA8-BBD5-AACED4D371B4}" name="Dedications Adults 13 and over" dataDxfId="251"/>
    <tableColumn id="38" xr3:uid="{116E852C-0810-49CE-BBB0-BFA5F2996639}" name="Confirmations/ Professions of Faith Children Under 13" dataDxfId="250"/>
    <tableColumn id="39" xr3:uid="{FEA20B00-2EE5-4976-8BF3-38946F7DCFF7}" name="Confirmations/ Professions of Faith Adults 13 and over" dataDxfId="249"/>
    <tableColumn id="40" xr3:uid="{C186CDE3-7142-485A-9E97-A5E9A4B5A109}" name="Christian Formation Sunday or Weekday under 13 years" dataDxfId="248"/>
    <tableColumn id="41" xr3:uid="{50063B1D-5AF6-4208-B8CB-D1ED4774A5E4}" name="Christian Formation Youth group / Bible classes (age 13-17)" dataDxfId="247"/>
    <tableColumn id="42" xr3:uid="{0438174E-871C-4AB5-AAB1-E737308BD77C}" name="Christian Formation Adults over 17" dataDxfId="246"/>
    <tableColumn id="43" xr3:uid="{8626E8C6-37D1-4944-8CF4-FE2F72BDD3D8}" name="Minister - National Ordained Paid (Number)" dataDxfId="245"/>
    <tableColumn id="44" xr3:uid="{1638B256-D332-4128-A4E7-0D02D63D3464}" name="Minister - National Ordained Paid (Est Hours)" dataDxfId="244"/>
    <tableColumn id="45" xr3:uid="{83AB0B62-1A33-4212-8653-B724AFA82FD3}" name="Minister - National Ordained Volunteer (Number)" dataDxfId="243"/>
    <tableColumn id="46" xr3:uid="{48655720-8CD0-4B24-A0A5-9E947C391913}" name="Minister - National Ordained Volunteer (Est Hours)" dataDxfId="242"/>
    <tableColumn id="47" xr3:uid="{C453CCD1-4D45-4B22-9628-1BED357A4CFC}" name="Minister - Local Ordained Paid (Number)" dataDxfId="241"/>
    <tableColumn id="48" xr3:uid="{939DEF9A-5AF0-4788-AC96-DFE63F63C574}" name="Minister - Local Ordained Paid (Est Hours)" dataDxfId="240"/>
    <tableColumn id="49" xr3:uid="{A9BFE747-2C60-4514-B148-0CC300ECC7E0}" name="Minister - Local Ordained Volunteer (Number)" dataDxfId="239"/>
    <tableColumn id="50" xr3:uid="{24029070-84FC-4B5B-8B55-689C3D713B8F}" name="Minister - Local Ordained Volunteer (Est Hours)" dataDxfId="238"/>
    <tableColumn id="51" xr3:uid="{5B43C969-52C8-4561-833D-BDFCB8D15347}" name="Pastoral Care Paid (Number)" dataDxfId="237"/>
    <tableColumn id="52" xr3:uid="{5C199262-076E-45EC-80C1-D1F384FAA37E}" name="Pastoral Care Paid (Est Hours)" dataDxfId="236"/>
    <tableColumn id="53" xr3:uid="{823BB228-FE9F-4B02-A343-8EE71EC8006C}" name="Pastoral Care Volunteer (Number)" dataDxfId="235"/>
    <tableColumn id="54" xr3:uid="{5A2D9005-B635-41B7-A2D8-13B049B57DCD}" name="Pastoral Care Volunteer (Est Hours)" dataDxfId="234"/>
    <tableColumn id="55" xr3:uid="{2CA317FC-41CB-4F82-813B-A484A9CE54AD}" name="Youth Paid (Number)" dataDxfId="233"/>
    <tableColumn id="56" xr3:uid="{40EB6BCC-F137-49D0-A623-A837F9EA8BC4}" name="Youth Paid (Est Hours)" dataDxfId="232"/>
    <tableColumn id="57" xr3:uid="{88BD0A8B-8751-4BDA-8F5B-F4EC1C2CDD42}" name="Youth Volunteer (Number)" dataDxfId="231"/>
    <tableColumn id="58" xr3:uid="{A12665AC-0F51-49D2-92CA-04D6CDC9D4FC}" name="Youth Volunteer (Est Hours)" dataDxfId="230"/>
    <tableColumn id="59" xr3:uid="{FA455822-B04C-41E1-A358-64206F9722FB}" name="Children Paid (Number)" dataDxfId="229"/>
    <tableColumn id="60" xr3:uid="{88F9415C-A3DD-4616-BC69-B0D68D314F09}" name="Children Paid (Est Hours)" dataDxfId="228"/>
    <tableColumn id="61" xr3:uid="{14543007-2EC9-4937-BCF9-26AE1227FB2A}" name="Children Volunteer (Number)" dataDxfId="227"/>
    <tableColumn id="62" xr3:uid="{49CDA8E6-AFEE-42D0-B09D-8EC34002FC72}" name="Children Volunteer (Est Hours)" dataDxfId="226"/>
    <tableColumn id="63" xr3:uid="{15DE7915-621B-4674-85B4-65449D9DE50A}" name="Administration Paid (Number)" dataDxfId="225"/>
    <tableColumn id="64" xr3:uid="{1282F13D-BF35-402A-AC17-7ED16E827122}" name="Administration Paid (Est Hours)" dataDxfId="224"/>
    <tableColumn id="65" xr3:uid="{F6537D98-2902-43B6-8063-879B582B7D1E}" name="Administration Volunteer (Number)" dataDxfId="223"/>
    <tableColumn id="66" xr3:uid="{6E9DAA42-3A40-471C-BAC5-E39C8186C99C}" name="Administration Volunteer (Est Hours)" dataDxfId="222"/>
    <tableColumn id="67" xr3:uid="{F6AE8D6E-CF44-42EF-977E-91402DB8B6FF}" name="Other Paid (Number)" dataDxfId="221"/>
    <tableColumn id="68" xr3:uid="{B458E71C-1377-4093-8269-088F71C58C5E}" name="Other Paid (Est Hours)" dataDxfId="220"/>
    <tableColumn id="69" xr3:uid="{07E93120-2CED-47F5-9D40-E683C0D65DE7}" name="Other Volunteer (Number)" dataDxfId="219"/>
    <tableColumn id="70" xr3:uid="{D4D14D55-648D-443B-91DD-C21E8525BF76}" name="Other Volunteer (Est Hours)" dataDxfId="218"/>
  </tableColumns>
  <tableStyleInfo name="TableStyleLight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8D163B7-A88F-47BD-9541-7F24F20D6845}" name="tblSouthern" displayName="tblSouthern" ref="A3:BS68" totalsRowShown="0" headerRowDxfId="217" dataDxfId="216" headerRowCellStyle="Normal_STAT">
  <autoFilter ref="A3:BS68" xr:uid="{15D91419-7660-4D53-9058-7FD74BA58D6C}"/>
  <sortState xmlns:xlrd2="http://schemas.microsoft.com/office/spreadsheetml/2017/richdata2" ref="A4:BS65">
    <sortCondition descending="1" ref="B3:B65"/>
  </sortState>
  <tableColumns count="71">
    <tableColumn id="1" xr3:uid="{0F7FFD3D-7E52-440C-A22C-70E4CCDEF976}" name="Ref" dataDxfId="215"/>
    <tableColumn id="2" xr3:uid="{8E6490B8-84C3-4F98-9CCB-A3A3F3570384}" name="Presbytery" dataDxfId="214"/>
    <tableColumn id="3" xr3:uid="{5C400946-653D-4BFE-AECA-090C62DBA644}" name="ID" dataDxfId="213"/>
    <tableColumn id="4" xr3:uid="{08976FE8-2B9C-4FF6-B2B6-5B6C2F3D2174}" name="Parish" dataDxfId="212"/>
    <tableColumn id="71" xr3:uid="{0F84E918-E74D-470B-9CC9-F8DBE1355D54}" name="Parish Status" dataDxfId="211"/>
    <tableColumn id="5" xr3:uid="{1F459E04-E061-4CDE-9048-FD14CDE6547A}" name="2022 Statistics Returned (Y/N)" dataDxfId="210"/>
    <tableColumn id="6" xr3:uid="{FF94EDA0-20F0-403C-8ADE-4415C265E18B}" name="Total Presbyterian Members" dataDxfId="209"/>
    <tableColumn id="7" xr3:uid="{12A947F7-FDB1-4F25-9AC0-DE6902922339}" name="Total Presbyterian Associate Members" dataDxfId="208"/>
    <tableColumn id="8" xr3:uid="{E8A4DBFD-9E93-4DC6-AC99-4B42F0790B3A}" name="Total Union or Co-operating" dataDxfId="207"/>
    <tableColumn id="9" xr3:uid="{4AC109A7-1D4D-434D-A4B9-6421DE8FF3D7}" name="Roll Members No Data " dataDxfId="206"/>
    <tableColumn id="10" xr3:uid="{CCEF414E-515E-4D6E-B08B-3EEFA8F1486C}" name="Roll Members Female up to 25" dataDxfId="205"/>
    <tableColumn id="11" xr3:uid="{68A9CBA0-3355-4915-ADA6-5F211EB6E92A}" name="Roll Members Female 26-45" dataDxfId="204"/>
    <tableColumn id="12" xr3:uid="{2C7A89BB-FB13-452B-8F60-FF99C2C493C7}" name="Roll Members Female 46-65" dataDxfId="203"/>
    <tableColumn id="13" xr3:uid="{DB305E50-4783-4FDC-AB9A-069C31E3614E}" name="Roll Members Female over 65" dataDxfId="202"/>
    <tableColumn id="14" xr3:uid="{5660150B-0045-4DD1-9FC9-5047B331D6AD}" name="Roll Members Male up to 25" dataDxfId="201"/>
    <tableColumn id="15" xr3:uid="{8F32951C-44D2-4C66-85D8-CE19DB25FC6D}" name="Roll Members Male 26-45" dataDxfId="200"/>
    <tableColumn id="16" xr3:uid="{64CA05C2-99A0-4FC3-9D4C-3DBF4BC2BEC6}" name="Roll Members Male 46-65" dataDxfId="199"/>
    <tableColumn id="17" xr3:uid="{5B29D068-B703-4A6B-8ADF-080EDEEC2754}" name="Roll Members Male Over 65" dataDxfId="198"/>
    <tableColumn id="18" xr3:uid="{588B7970-490F-46C1-A22E-335A98FDE154}" name="Associate Members No Data" dataDxfId="197"/>
    <tableColumn id="19" xr3:uid="{995F1AE8-0D82-4319-9558-9AE313377383}" name="Associate Members Female up to 25" dataDxfId="196"/>
    <tableColumn id="20" xr3:uid="{03526477-6D4D-450F-8D57-A00064D64F0B}" name="Associate Members Female 26-45" dataDxfId="195"/>
    <tableColumn id="21" xr3:uid="{08AF708E-E407-4F06-88F9-7BF0869FD5EA}" name="Associate  Members Female 46-65" dataDxfId="194"/>
    <tableColumn id="22" xr3:uid="{B79E27CB-F11A-4625-B662-4FB65080814D}" name="Associate Members  Female over 65" dataDxfId="193"/>
    <tableColumn id="23" xr3:uid="{82DC86A2-F2B5-4A09-90E0-F8C3E928D61A}" name="Associate Members Male up to 25" dataDxfId="192"/>
    <tableColumn id="24" xr3:uid="{E41EFE48-DEF4-4F61-90C8-6D89A3E10DE6}" name="Associate Members Male 26-45" dataDxfId="191"/>
    <tableColumn id="25" xr3:uid="{5C62B644-779D-44D0-B77F-D42538634E47}" name="Associate Members Male 46-65" dataDxfId="190"/>
    <tableColumn id="26" xr3:uid="{6FEF828E-C196-4AC0-83A1-A80F436CB94C}" name="Associate Members Male Over 65" dataDxfId="189"/>
    <tableColumn id="27" xr3:uid="{8F4C203D-D132-44A6-88FB-E6527FE01B5B}" name="Roll Changes (Added)" dataDxfId="188"/>
    <tableColumn id="28" xr3:uid="{83731D71-C46E-4FDE-88A1-360E8D51789A}" name="Roll Changes (Removed-Death)" dataDxfId="187"/>
    <tableColumn id="29" xr3:uid="{352CF191-2D99-4B8F-8B98-563000148487}" name="Roll Changes (Removed - Tsfr to Another Parish)" dataDxfId="186"/>
    <tableColumn id="30" xr3:uid="{5E8041C4-AE92-4FAC-A88D-004795CDB940}" name="Roll Changes (Removed - Other)" dataDxfId="185"/>
    <tableColumn id="31" xr3:uid="{9F656CDA-F010-4675-BA4B-5DD8D170B85D}" name="Attendance at Worship Children Under 13" dataDxfId="184"/>
    <tableColumn id="32" xr3:uid="{0F8CF7AE-EACA-48EE-9548-DFABDC9FD333}" name="Attendance at Worship Youth 13 - 17" dataDxfId="183"/>
    <tableColumn id="33" xr3:uid="{A786ED83-93E2-4A44-A6B0-7476F27C9031}" name="Attendance at Worship Adult" dataDxfId="182"/>
    <tableColumn id="34" xr3:uid="{1F979CBC-7AA5-4F94-A371-1191FE319C16}" name="Baptism Children Under 13" dataDxfId="181"/>
    <tableColumn id="35" xr3:uid="{B9F82956-0C64-493A-A441-C428566FC251}" name="Baptism Adults 13 and over" dataDxfId="180"/>
    <tableColumn id="36" xr3:uid="{16801215-28C8-47BC-9E9C-AC933A29B0B0}" name="Dedications Children Under 13" dataDxfId="179"/>
    <tableColumn id="37" xr3:uid="{A21A2B07-E363-45B4-88B5-E409E9C630D1}" name="Dedications Adults 13 and over" dataDxfId="178"/>
    <tableColumn id="38" xr3:uid="{4D2EA32D-0DD9-4ECE-9561-CDAEDE3F5822}" name="Confirmations/ Professions of Faith Children Under 13" dataDxfId="177"/>
    <tableColumn id="39" xr3:uid="{E542CF29-BED7-442A-B17C-B2DD0576CFFE}" name="Confirmations/ Professions of Faith Adults 13 and over" dataDxfId="176"/>
    <tableColumn id="40" xr3:uid="{C763E9C8-BE18-4609-B10B-E1FFBB1420FE}" name="Christian Formation Sunday or Weekday under 13 years" dataDxfId="175"/>
    <tableColumn id="41" xr3:uid="{F06ADA33-0A14-4335-96FE-9184314D7C76}" name="Christian Formation Youth group / Bible classes (age 13-17)" dataDxfId="174"/>
    <tableColumn id="42" xr3:uid="{EEC9FAB0-DC00-4EBA-A409-5F33D79A6166}" name="Christian Formation Adults over 17" dataDxfId="173"/>
    <tableColumn id="43" xr3:uid="{BAAA6BF8-B7C5-4E72-8543-2A8B8AF1EB59}" name="Minister - National Ordained Paid (Number)" dataDxfId="172"/>
    <tableColumn id="44" xr3:uid="{3921CDDD-6886-4970-9ED5-5DD6FF50F2B8}" name="Minister - National Ordained Paid (Est Hours)" dataDxfId="171"/>
    <tableColumn id="45" xr3:uid="{B78D595E-112E-45EB-B18B-726A7C8957CA}" name="Minister - National Ordained Volunteer (Number)" dataDxfId="170"/>
    <tableColumn id="46" xr3:uid="{5B341906-1EC2-4BC3-977B-9DC1A5E067B3}" name="Minister - National Ordained Volunteer (Est Hours)" dataDxfId="169"/>
    <tableColumn id="47" xr3:uid="{5FAACD1F-0BE1-48C5-B3A2-C4EBFE47A335}" name="Minister - Local Ordained Paid (Number)" dataDxfId="168"/>
    <tableColumn id="48" xr3:uid="{503E4344-922C-4EC7-960F-E926782BB330}" name="Minister - Local Ordained Paid (Est Hours)" dataDxfId="167"/>
    <tableColumn id="49" xr3:uid="{07A04911-2186-4975-8349-6C1FFD67A0E9}" name="Minister - Local Ordained Volunteer (Number)" dataDxfId="166"/>
    <tableColumn id="50" xr3:uid="{70DA27F0-49C8-4A72-9DCC-BB430469B5D8}" name="Minister - Local Ordained Volunteer (Est Hours)" dataDxfId="165"/>
    <tableColumn id="51" xr3:uid="{51A9FA49-EBC1-48D6-83F2-04F23A29F089}" name="Pastoral Care Paid (Number)" dataDxfId="164"/>
    <tableColumn id="52" xr3:uid="{D00F667A-CC5E-41D0-B4F9-5CE85D9B59BB}" name="Pastoral Care Paid (Est Hours)" dataDxfId="163"/>
    <tableColumn id="53" xr3:uid="{8778A958-63B6-4B3B-BB4F-D849E4920336}" name="Pastoral Care Volunteer (Number)" dataDxfId="162"/>
    <tableColumn id="54" xr3:uid="{10A3B05E-EB31-4F18-B06D-CF398BB7122D}" name="Pastoral Care Volunteer (Est Hours)" dataDxfId="161"/>
    <tableColumn id="55" xr3:uid="{1A227764-EE48-496C-960E-BF86E5B04AD1}" name="Youth Paid (Number)" dataDxfId="160"/>
    <tableColumn id="56" xr3:uid="{4F6B56C7-6569-4C74-9611-8DA4D6449280}" name="Youth Paid (Est Hours)" dataDxfId="159"/>
    <tableColumn id="57" xr3:uid="{6D325482-2A02-49CF-AED2-0951CB8AA398}" name="Youth Volunteer (Number)" dataDxfId="158"/>
    <tableColumn id="58" xr3:uid="{F2913E84-7470-4724-B03E-6130E7D7A01D}" name="Youth Volunteer (Est Hours)" dataDxfId="157"/>
    <tableColumn id="59" xr3:uid="{C9FF6EE1-AC54-482A-9789-3C9B786BA70B}" name="Children Paid (Number)" dataDxfId="156"/>
    <tableColumn id="60" xr3:uid="{5DF4D4C5-4B33-4BD1-B46B-F4E924B0DCC9}" name="Children Paid (Est Hours)" dataDxfId="155"/>
    <tableColumn id="61" xr3:uid="{D34D95B0-E781-47FF-AAE0-551D86EFC48C}" name="Children Volunteer (Number)" dataDxfId="154"/>
    <tableColumn id="62" xr3:uid="{858AFF6D-DEEE-4DD0-BFB0-E5CECC7C804A}" name="Children Volunteer (Est Hours)" dataDxfId="153"/>
    <tableColumn id="63" xr3:uid="{E119217A-D32D-449E-9852-1609E58483DF}" name="Administration Paid (Number)" dataDxfId="152"/>
    <tableColumn id="64" xr3:uid="{C0C55C18-093C-4DA0-B460-F36F89F37C6C}" name="Administration Paid (Est Hours)" dataDxfId="151"/>
    <tableColumn id="65" xr3:uid="{3CBFE788-7DD7-49A5-B29C-AAE143E699B4}" name="Administration Volunteer (Number)" dataDxfId="150"/>
    <tableColumn id="66" xr3:uid="{DCA392FE-7147-4A42-AB03-8B5444F89490}" name="Administration Volunteer (Est Hours)" dataDxfId="149"/>
    <tableColumn id="67" xr3:uid="{7CF8C15C-C2DF-4FB8-973B-72E49F926F5D}" name="Other Paid (Number)" dataDxfId="148"/>
    <tableColumn id="68" xr3:uid="{ABF9AFE9-58EB-4183-ACAA-4FDAC12A3FBB}" name="Other Paid (Est Hours)" dataDxfId="147"/>
    <tableColumn id="69" xr3:uid="{FAE684CD-FE04-4C68-ADFE-8B4D0F35D759}" name="Other Volunteer (Number)" dataDxfId="146"/>
    <tableColumn id="70" xr3:uid="{830EF6C1-F952-4EC9-A665-FC8D6B0BFA59}" name="Other Volunteer (Est Hours)" dataDxfId="145"/>
  </tableColumns>
  <tableStyleInfo name="TableStyleLight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00EB205-70DF-45E7-803A-3E2C51D6FB68}" name="tblTeAkaPuaho" displayName="tblTeAkaPuaho" ref="A4:BS22" totalsRowShown="0" headerRowDxfId="144" dataDxfId="143" totalsRowDxfId="142">
  <autoFilter ref="A4:BS22" xr:uid="{BBCF1398-3B8B-41F7-A63F-88D169779AFE}"/>
  <tableColumns count="71">
    <tableColumn id="1" xr3:uid="{1DFB8794-8D6B-4A87-A5E5-CB83E9F386C8}" name="Ref" dataDxfId="141" totalsRowDxfId="140">
      <calculatedColumnFormula>A4+1</calculatedColumnFormula>
    </tableColumn>
    <tableColumn id="2" xr3:uid="{FC6FD10D-E67C-487F-9E14-EE831997EA5F}" name="Presbytery" dataDxfId="139" totalsRowDxfId="138"/>
    <tableColumn id="3" xr3:uid="{7725070B-FAA6-4681-8A51-5095780BD17B}" name="ID" dataDxfId="137" totalsRowDxfId="136"/>
    <tableColumn id="4" xr3:uid="{AEB1092A-F2F7-46BC-BF69-712BF53FE099}" name="Parish" dataDxfId="135" totalsRowDxfId="134"/>
    <tableColumn id="71" xr3:uid="{F5440564-9D3F-4C3F-B5F6-A51BAEA8152D}" name="Parish Status" dataDxfId="133" totalsRowDxfId="132"/>
    <tableColumn id="5" xr3:uid="{36110E28-451F-4D9E-AB3B-87D270B4943A}" name="2022 Statistics Returned (Y/N)" dataDxfId="131" totalsRowDxfId="130"/>
    <tableColumn id="6" xr3:uid="{174823E6-DD81-4346-820B-B9C0359D7131}" name="Total Presbyterian Members" dataDxfId="129" totalsRowDxfId="128"/>
    <tableColumn id="7" xr3:uid="{7629C8F0-FA71-4AA4-A846-FB24C4A75787}" name="Total Presbyterian Associate Members" dataDxfId="127" totalsRowDxfId="126"/>
    <tableColumn id="8" xr3:uid="{0122A750-1505-415A-B8C3-5478DF63DCBB}" name="Total Union or Co-operating" dataDxfId="125" totalsRowDxfId="124"/>
    <tableColumn id="9" xr3:uid="{F0657447-368C-4518-89F3-E0B01433B539}" name="Roll Members No Data " dataDxfId="123" totalsRowDxfId="122"/>
    <tableColumn id="10" xr3:uid="{D90D1D7A-6338-4A86-9831-684BF9E486EA}" name="Roll Members Female up to 25" dataDxfId="121" totalsRowDxfId="120"/>
    <tableColumn id="11" xr3:uid="{E2F1750D-E377-4191-96C2-EEC37B085B95}" name="Roll Members Female 26-45" dataDxfId="119" totalsRowDxfId="118"/>
    <tableColumn id="12" xr3:uid="{9315AECA-E1B1-491F-8EEE-575954E02B9F}" name="Roll Members Female 46-65" dataDxfId="117" totalsRowDxfId="116"/>
    <tableColumn id="13" xr3:uid="{E3A66E97-9FA6-4AAE-93E2-729F9F8BAE38}" name="Roll Members Female over 65" dataDxfId="115" totalsRowDxfId="114"/>
    <tableColumn id="14" xr3:uid="{CDE1AB98-CA62-4CFA-983A-E3EC510C073A}" name="Roll Members Male up to 25" dataDxfId="113" totalsRowDxfId="112"/>
    <tableColumn id="15" xr3:uid="{4DFAA372-D11F-45EB-A78F-CC890F9A0E4B}" name="Roll Members Male 26-45" dataDxfId="111" totalsRowDxfId="110"/>
    <tableColumn id="16" xr3:uid="{E5F2A4D2-AF9C-433F-90C1-5C4F52D0ACD7}" name="Roll Members Male 46-65" dataDxfId="109" totalsRowDxfId="108"/>
    <tableColumn id="17" xr3:uid="{9382A93E-ADE0-4FC5-AC21-39D29E773219}" name="Roll Members Male Over 65" dataDxfId="107" totalsRowDxfId="106"/>
    <tableColumn id="18" xr3:uid="{DCB41794-1B77-4CBB-9E8E-1A3BC8F21532}" name="Associate Members No Data" dataDxfId="105" totalsRowDxfId="104"/>
    <tableColumn id="19" xr3:uid="{4E2559DA-6211-496D-A9AE-1B0D1B2D4F52}" name="Associate Members Female up to 25" dataDxfId="103" totalsRowDxfId="102"/>
    <tableColumn id="20" xr3:uid="{DB57B126-1925-4B63-BA46-48F2C3339822}" name="Associate Members Female 26-45" dataDxfId="101" totalsRowDxfId="100"/>
    <tableColumn id="21" xr3:uid="{8CB23431-40CE-49DF-B3B4-F0F4140591DD}" name="Associate  Members Female 46-65" dataDxfId="99" totalsRowDxfId="98"/>
    <tableColumn id="22" xr3:uid="{A79C764D-26FC-43B3-9E78-9529780BD0D7}" name="Associate Members  Female over 65" dataDxfId="97" totalsRowDxfId="96"/>
    <tableColumn id="23" xr3:uid="{35E1FCBF-90B9-4D59-A590-2230ED3F8820}" name="Associate Members Male up to 25" dataDxfId="95" totalsRowDxfId="94"/>
    <tableColumn id="24" xr3:uid="{2E877211-087B-44D4-8216-D6431EF1F32F}" name="Associate Members Male 26-45" dataDxfId="93" totalsRowDxfId="92"/>
    <tableColumn id="25" xr3:uid="{5E3F3940-B4DD-4662-BB5D-78FB7061A308}" name="Associate Members Male 46-65" dataDxfId="91" totalsRowDxfId="90"/>
    <tableColumn id="26" xr3:uid="{3C7767F4-DACB-4B16-8C89-2FFDB3DC7FA1}" name="Associate Members Male Over 65" dataDxfId="89" totalsRowDxfId="88"/>
    <tableColumn id="27" xr3:uid="{E12F6A37-0B6E-4FA0-96FB-0560C8C60653}" name="Roll Changes (Added)" dataDxfId="87" totalsRowDxfId="86"/>
    <tableColumn id="28" xr3:uid="{9C4F7E27-DA74-4BD7-9457-36A6D6565D63}" name="Roll Changes (Removed-Death)" dataDxfId="85" totalsRowDxfId="84"/>
    <tableColumn id="29" xr3:uid="{B278BFBF-36FD-445C-8926-636EE8A20ACB}" name="Roll Changes (Removed - Tsfr to Another Parish)" dataDxfId="83" totalsRowDxfId="82"/>
    <tableColumn id="30" xr3:uid="{652E737B-5046-4DD7-8686-6C4ABE355295}" name="Roll Changes (Removed - Other)" dataDxfId="81" totalsRowDxfId="80"/>
    <tableColumn id="31" xr3:uid="{E67CE75F-7E84-4CEB-B310-FC953CA80D70}" name="Attendance at Worship Children Under 13" dataDxfId="79" totalsRowDxfId="78"/>
    <tableColumn id="32" xr3:uid="{FC78E3A9-80BC-452A-9190-C7861CA53E26}" name="Attendance at Worship Youth 13 - 17" dataDxfId="77" totalsRowDxfId="76"/>
    <tableColumn id="33" xr3:uid="{89D437D2-B25D-4883-BF75-633C86A5C43D}" name="Attendance at Worship Adult" dataDxfId="75" totalsRowDxfId="74"/>
    <tableColumn id="34" xr3:uid="{6CC6AA9D-0175-4EF7-A7AD-9945CDF92D11}" name="Baptism Children Under 13" dataDxfId="73" totalsRowDxfId="72"/>
    <tableColumn id="35" xr3:uid="{9CD6514A-3913-4527-B77B-BA42E8915E4D}" name="Baptism Adults 13 and over" dataDxfId="71" totalsRowDxfId="70"/>
    <tableColumn id="36" xr3:uid="{BD7387DB-8E1A-4039-B1C6-16655743C07A}" name="Dedications Children Under 13" dataDxfId="69" totalsRowDxfId="68"/>
    <tableColumn id="37" xr3:uid="{214734EC-9700-416C-860F-E22A19D99F47}" name="Dedications Adults 13 and over" dataDxfId="67" totalsRowDxfId="66"/>
    <tableColumn id="38" xr3:uid="{902F7C41-9458-4B16-9D24-373F6351452D}" name="Confirmations/ Professions of Faith Children Under 13" dataDxfId="65" totalsRowDxfId="64"/>
    <tableColumn id="39" xr3:uid="{A9669F57-94C8-4FEB-8FF2-4CBCB5EBFE38}" name="Confirmations/ Professions of Faith Adults 13 and over" dataDxfId="63" totalsRowDxfId="62"/>
    <tableColumn id="40" xr3:uid="{481A55E2-A29E-4E50-A8AC-342B9F889A6F}" name="Christian Formation Sunday or Weekday under 13 years" dataDxfId="61" totalsRowDxfId="60"/>
    <tableColumn id="41" xr3:uid="{7A53AB62-9D5C-4EB9-B6F4-E372DA2B4DEB}" name="Christian Formation Youth group / Bible classes (age 13-17)" dataDxfId="59" totalsRowDxfId="58"/>
    <tableColumn id="42" xr3:uid="{529467DF-9C05-435B-88CD-E4E2762B69A1}" name="Christian Formation Adults over 17" dataDxfId="57" totalsRowDxfId="56"/>
    <tableColumn id="43" xr3:uid="{42DDCB10-3F07-4214-BE75-927599CC4589}" name="Minister - National Ordained Paid (Number)" dataDxfId="55" totalsRowDxfId="54"/>
    <tableColumn id="44" xr3:uid="{52FE1202-BE1E-4CF3-B25E-D1A68C8E5C5C}" name="Minister - National Ordained Paid (Est Hours)" dataDxfId="53" totalsRowDxfId="52"/>
    <tableColumn id="45" xr3:uid="{87288AFE-4C39-48C0-8861-B1D4204D65F1}" name="Minister - National Ordained Volunteer (Number)" dataDxfId="51" totalsRowDxfId="50"/>
    <tableColumn id="46" xr3:uid="{8B88733B-83BC-48D1-A56C-CEFB57DC87E9}" name="Minister - National Ordained Volunteer (Est Hours)" dataDxfId="49" totalsRowDxfId="48"/>
    <tableColumn id="47" xr3:uid="{5C16D10F-648C-4FEA-8D44-41ADE6906C83}" name="Minister - Local Ordained Paid (Number)" dataDxfId="47" totalsRowDxfId="46"/>
    <tableColumn id="48" xr3:uid="{1F4C6986-701C-49A7-AD1B-205231689248}" name="Minister - Local Ordained Paid (Est Hours)" dataDxfId="45" totalsRowDxfId="44"/>
    <tableColumn id="49" xr3:uid="{2774B98E-4B6A-4C53-A60F-231CD02C110B}" name="Minister - Local Ordained Volunteer (Number)" dataDxfId="43" totalsRowDxfId="42"/>
    <tableColumn id="50" xr3:uid="{40E0DE74-61BE-4BC6-BD9B-6221148A3065}" name="Minister - Local Ordained Volunteer (Est Hours)" dataDxfId="41" totalsRowDxfId="40"/>
    <tableColumn id="51" xr3:uid="{1616BE53-D46A-4C7B-AB5B-EEDBC8FEDEDA}" name="Pastoral Care Paid (Number)" dataDxfId="39" totalsRowDxfId="38"/>
    <tableColumn id="52" xr3:uid="{CDAB1F04-26B4-4278-BCA7-66A0A2FFC23B}" name="Pastoral Care Paid (Est Hours)" dataDxfId="37" totalsRowDxfId="36"/>
    <tableColumn id="53" xr3:uid="{4DD7158A-0DA1-41D8-8136-EB28873AC03B}" name="Pastoral Care Volunteer (Number)" dataDxfId="35" totalsRowDxfId="34"/>
    <tableColumn id="54" xr3:uid="{CA5C65EF-C78B-42F6-BC35-C78CB1D39A75}" name="Pastoral Care Volunteer (Est Hours)" dataDxfId="33" totalsRowDxfId="32"/>
    <tableColumn id="55" xr3:uid="{7F223BFD-58E2-46D7-B023-092DC8E77A78}" name="Youth Paid (Number)" dataDxfId="31" totalsRowDxfId="30"/>
    <tableColumn id="56" xr3:uid="{873F69FF-D2CF-47D1-826D-A3117D68DD49}" name="Youth Paid (Est Hours)" dataDxfId="29" totalsRowDxfId="28"/>
    <tableColumn id="57" xr3:uid="{CEB5D78D-5635-485D-90C7-E050C29FA6E3}" name="Youth Volunteer (Number)" dataDxfId="27" totalsRowDxfId="26"/>
    <tableColumn id="58" xr3:uid="{683B6137-9F4C-46EE-9090-D6A8A5488AF6}" name="Youth Volunteer (Est Hours)" dataDxfId="25" totalsRowDxfId="24"/>
    <tableColumn id="59" xr3:uid="{473A0770-642A-4176-BD09-B8251B03EEF6}" name="Children Paid (Number)" dataDxfId="23" totalsRowDxfId="22"/>
    <tableColumn id="60" xr3:uid="{518E1246-183C-4DCC-B1D5-E357E0A1EED8}" name="Children Paid (Est Hours)" dataDxfId="21" totalsRowDxfId="20"/>
    <tableColumn id="61" xr3:uid="{F6C37224-1BB2-4AD9-81CB-4EDFB733F732}" name="Children Volunteer (Number)" dataDxfId="19" totalsRowDxfId="18"/>
    <tableColumn id="62" xr3:uid="{ABE01D08-86EE-45A1-932A-7BAC682C7A8F}" name="Children Volunteer (Est Hours)" dataDxfId="17" totalsRowDxfId="16"/>
    <tableColumn id="63" xr3:uid="{798AD6DC-779E-4736-A013-753E296EBC11}" name="Administration Paid (Number)" dataDxfId="15" totalsRowDxfId="14"/>
    <tableColumn id="64" xr3:uid="{7250479D-560B-4D4D-AD46-FF3BF903A063}" name="Administration Paid (Est Hours)" dataDxfId="13" totalsRowDxfId="12"/>
    <tableColumn id="65" xr3:uid="{08C8FA60-3DCE-4DB8-AAF0-59190F10D862}" name="Administration Volunteer (Number)" dataDxfId="11" totalsRowDxfId="10"/>
    <tableColumn id="66" xr3:uid="{950DD916-AE3F-4D0E-A26F-FCD498C10B67}" name="Administration Volunteer (Est Hours)" dataDxfId="9" totalsRowDxfId="8"/>
    <tableColumn id="67" xr3:uid="{E276F0D3-C14B-4AD4-8870-020338926C3B}" name="Other Paid (Number)" dataDxfId="7" totalsRowDxfId="6"/>
    <tableColumn id="68" xr3:uid="{2F4377A5-51E1-479A-AC1D-9C42FE39DE0B}" name="Other Paid (Est Hours)" dataDxfId="5" totalsRowDxfId="4"/>
    <tableColumn id="69" xr3:uid="{6527146C-4EC3-45FD-BA55-4B6BB462F015}" name="Other Volunteer (Number)" dataDxfId="3" totalsRowDxfId="2"/>
    <tableColumn id="70" xr3:uid="{7287B12A-9E93-44AB-8F54-851652A4E5E5}" name="Other Volunteer (Est Hours)" dataDxfId="1" totalsRowDxfId="0"/>
  </tableColumns>
  <tableStyleInfo name="TableStyleLight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57290-2BEE-4023-AE47-066914649103}">
  <dimension ref="A1:N33"/>
  <sheetViews>
    <sheetView workbookViewId="0">
      <selection activeCell="B8" sqref="B8"/>
    </sheetView>
  </sheetViews>
  <sheetFormatPr defaultColWidth="9.1796875" defaultRowHeight="14.5" x14ac:dyDescent="0.35"/>
  <cols>
    <col min="1" max="16384" width="9.1796875" style="111"/>
  </cols>
  <sheetData>
    <row r="1" spans="1:14" ht="61.5" x14ac:dyDescent="1.35">
      <c r="A1" s="110"/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</row>
    <row r="2" spans="1:14" ht="61.5" x14ac:dyDescent="1.35">
      <c r="A2" s="110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</row>
    <row r="3" spans="1:14" ht="61.5" x14ac:dyDescent="1.35">
      <c r="A3" s="110"/>
      <c r="B3" s="133" t="s">
        <v>0</v>
      </c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10"/>
    </row>
    <row r="4" spans="1:14" ht="61.5" x14ac:dyDescent="1.35">
      <c r="A4" s="110"/>
      <c r="B4" s="133" t="s">
        <v>1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10"/>
    </row>
    <row r="5" spans="1:14" ht="61.5" x14ac:dyDescent="1.35">
      <c r="A5" s="110"/>
      <c r="B5" s="133" t="s">
        <v>2</v>
      </c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10"/>
    </row>
    <row r="6" spans="1:14" ht="61.5" x14ac:dyDescent="1.35">
      <c r="A6" s="110"/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</row>
    <row r="7" spans="1:14" ht="61.5" x14ac:dyDescent="1.35">
      <c r="A7" s="110"/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10"/>
    </row>
    <row r="8" spans="1:14" ht="61.5" x14ac:dyDescent="1.35">
      <c r="A8" s="110"/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61.5" x14ac:dyDescent="1.35">
      <c r="A9" s="110"/>
      <c r="B9" s="110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</row>
    <row r="10" spans="1:14" ht="61.5" x14ac:dyDescent="1.35">
      <c r="A10" s="110"/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</row>
    <row r="11" spans="1:14" ht="61.5" x14ac:dyDescent="1.35">
      <c r="A11" s="110"/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</row>
    <row r="12" spans="1:14" ht="61.5" x14ac:dyDescent="1.35">
      <c r="A12" s="110"/>
      <c r="B12" s="110"/>
      <c r="C12" s="110"/>
      <c r="D12" s="110"/>
      <c r="E12" s="110"/>
      <c r="F12" s="110"/>
      <c r="G12" s="110"/>
      <c r="H12" s="110"/>
      <c r="I12" s="110"/>
      <c r="J12" s="110"/>
      <c r="K12" s="110"/>
      <c r="L12" s="110"/>
      <c r="M12" s="110"/>
      <c r="N12" s="110"/>
    </row>
    <row r="13" spans="1:14" ht="61.5" x14ac:dyDescent="1.35">
      <c r="A13" s="110"/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</row>
    <row r="14" spans="1:14" ht="61.5" x14ac:dyDescent="1.35">
      <c r="A14" s="110"/>
      <c r="B14" s="110"/>
      <c r="C14" s="110"/>
      <c r="D14" s="110"/>
      <c r="E14" s="110"/>
      <c r="F14" s="110"/>
      <c r="G14" s="110"/>
      <c r="H14" s="110"/>
      <c r="I14" s="110"/>
      <c r="J14" s="110"/>
      <c r="K14" s="110"/>
      <c r="L14" s="110"/>
      <c r="M14" s="110"/>
      <c r="N14" s="110"/>
    </row>
    <row r="15" spans="1:14" ht="61.5" x14ac:dyDescent="1.35">
      <c r="A15" s="110"/>
      <c r="B15" s="110"/>
      <c r="C15" s="110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</row>
    <row r="16" spans="1:14" ht="61.5" x14ac:dyDescent="1.35">
      <c r="A16" s="110"/>
      <c r="B16" s="110"/>
      <c r="C16" s="110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</row>
    <row r="17" spans="1:14" ht="61.5" x14ac:dyDescent="1.35">
      <c r="A17" s="110"/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</row>
    <row r="18" spans="1:14" ht="61.5" x14ac:dyDescent="1.35">
      <c r="A18" s="110"/>
      <c r="B18" s="110"/>
      <c r="C18" s="110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</row>
    <row r="19" spans="1:14" ht="61.5" x14ac:dyDescent="1.35">
      <c r="A19" s="110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</row>
    <row r="20" spans="1:14" ht="61.5" x14ac:dyDescent="1.35">
      <c r="A20" s="110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</row>
    <row r="21" spans="1:14" ht="61.5" x14ac:dyDescent="1.35">
      <c r="A21" s="110"/>
      <c r="B21" s="110"/>
      <c r="C21" s="11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</row>
    <row r="22" spans="1:14" ht="61.5" x14ac:dyDescent="1.35">
      <c r="A22" s="110"/>
      <c r="B22" s="110"/>
      <c r="C22" s="11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</row>
    <row r="23" spans="1:14" ht="61.5" x14ac:dyDescent="1.35">
      <c r="A23" s="110"/>
      <c r="B23" s="110"/>
      <c r="C23" s="110"/>
      <c r="D23" s="110"/>
      <c r="E23" s="110"/>
      <c r="F23" s="110"/>
      <c r="G23" s="110"/>
      <c r="H23" s="110"/>
      <c r="I23" s="110"/>
      <c r="J23" s="110"/>
      <c r="K23" s="110"/>
      <c r="L23" s="110"/>
      <c r="M23" s="110"/>
      <c r="N23" s="110"/>
    </row>
    <row r="24" spans="1:14" ht="61.5" x14ac:dyDescent="1.35">
      <c r="A24" s="110"/>
      <c r="B24" s="110"/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</row>
    <row r="25" spans="1:14" ht="61.5" x14ac:dyDescent="1.35">
      <c r="A25" s="110"/>
      <c r="B25" s="110"/>
      <c r="C25" s="110"/>
      <c r="D25" s="110"/>
      <c r="E25" s="110"/>
      <c r="F25" s="110"/>
      <c r="G25" s="110"/>
      <c r="H25" s="110"/>
      <c r="I25" s="110"/>
      <c r="J25" s="110"/>
      <c r="K25" s="110"/>
      <c r="L25" s="110"/>
      <c r="M25" s="110"/>
      <c r="N25" s="110"/>
    </row>
    <row r="26" spans="1:14" ht="61.5" x14ac:dyDescent="1.35">
      <c r="A26" s="110"/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</row>
    <row r="27" spans="1:14" ht="61.5" x14ac:dyDescent="1.35">
      <c r="A27" s="110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</row>
    <row r="28" spans="1:14" ht="61.5" x14ac:dyDescent="1.35">
      <c r="A28" s="110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</row>
    <row r="29" spans="1:14" ht="61.5" x14ac:dyDescent="1.35">
      <c r="A29" s="110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</row>
    <row r="30" spans="1:14" ht="61.5" x14ac:dyDescent="1.35">
      <c r="A30" s="110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</row>
    <row r="31" spans="1:14" ht="61.5" x14ac:dyDescent="1.35">
      <c r="A31" s="110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</row>
    <row r="32" spans="1:14" ht="61.5" x14ac:dyDescent="1.35">
      <c r="A32" s="110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</row>
    <row r="33" spans="1:14" ht="61.5" x14ac:dyDescent="1.35">
      <c r="A33" s="110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</row>
  </sheetData>
  <mergeCells count="3">
    <mergeCell ref="B3:M3"/>
    <mergeCell ref="B4:M4"/>
    <mergeCell ref="B5:M5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CC793-5B10-4EB5-AB74-45F3212381BB}">
  <sheetPr>
    <tabColor rgb="FFFF0000"/>
  </sheetPr>
  <dimension ref="A1:BS26"/>
  <sheetViews>
    <sheetView workbookViewId="0">
      <selection activeCell="G15" sqref="G15"/>
    </sheetView>
  </sheetViews>
  <sheetFormatPr defaultColWidth="12.1796875" defaultRowHeight="13" x14ac:dyDescent="0.3"/>
  <cols>
    <col min="1" max="1" width="12.1796875" style="2"/>
    <col min="2" max="3" width="15.54296875" style="2" customWidth="1"/>
    <col min="4" max="4" width="19.453125" style="2" customWidth="1"/>
    <col min="5" max="5" width="17.54296875" style="2" bestFit="1" customWidth="1"/>
    <col min="6" max="70" width="15.54296875" style="2" customWidth="1"/>
    <col min="71" max="16384" width="12.1796875" style="2"/>
  </cols>
  <sheetData>
    <row r="1" spans="1:71" ht="23.5" x14ac:dyDescent="0.55000000000000004">
      <c r="A1" s="1" t="s">
        <v>3</v>
      </c>
      <c r="I1" s="135" t="s">
        <v>4</v>
      </c>
      <c r="J1" s="135"/>
      <c r="K1" s="135"/>
      <c r="L1" s="135"/>
      <c r="M1" s="135"/>
      <c r="N1" s="135"/>
      <c r="O1" s="135"/>
      <c r="P1" s="135"/>
      <c r="Q1" s="135"/>
      <c r="R1" s="136" t="s">
        <v>5</v>
      </c>
      <c r="S1" s="136"/>
      <c r="T1" s="136"/>
      <c r="U1" s="136"/>
      <c r="V1" s="136"/>
      <c r="W1" s="136"/>
      <c r="X1" s="136"/>
      <c r="Y1" s="136"/>
      <c r="Z1" s="136"/>
      <c r="AA1" s="137" t="s">
        <v>6</v>
      </c>
      <c r="AB1" s="137"/>
      <c r="AC1" s="137"/>
      <c r="AD1" s="137"/>
      <c r="AE1" s="138" t="s">
        <v>7</v>
      </c>
      <c r="AF1" s="138"/>
      <c r="AG1" s="138"/>
      <c r="AH1" s="135" t="s">
        <v>8</v>
      </c>
      <c r="AI1" s="135"/>
      <c r="AJ1" s="136" t="s">
        <v>9</v>
      </c>
      <c r="AK1" s="136"/>
      <c r="AL1" s="135" t="s">
        <v>10</v>
      </c>
      <c r="AM1" s="135"/>
      <c r="AN1" s="136" t="s">
        <v>11</v>
      </c>
      <c r="AO1" s="136"/>
      <c r="AP1" s="136"/>
      <c r="AQ1" s="135" t="s">
        <v>12</v>
      </c>
      <c r="AR1" s="135"/>
      <c r="AS1" s="135"/>
      <c r="AT1" s="135"/>
      <c r="AU1" s="136" t="s">
        <v>13</v>
      </c>
      <c r="AV1" s="136"/>
      <c r="AW1" s="136"/>
      <c r="AX1" s="136"/>
      <c r="AY1" s="135" t="s">
        <v>14</v>
      </c>
      <c r="AZ1" s="135"/>
      <c r="BA1" s="135"/>
      <c r="BB1" s="135"/>
      <c r="BC1" s="136" t="s">
        <v>15</v>
      </c>
      <c r="BD1" s="136"/>
      <c r="BE1" s="136"/>
      <c r="BF1" s="136"/>
      <c r="BG1" s="135" t="s">
        <v>16</v>
      </c>
      <c r="BH1" s="135"/>
      <c r="BI1" s="135"/>
      <c r="BJ1" s="135"/>
      <c r="BK1" s="136" t="s">
        <v>17</v>
      </c>
      <c r="BL1" s="136"/>
      <c r="BM1" s="136"/>
      <c r="BN1" s="136"/>
      <c r="BO1" s="135" t="s">
        <v>18</v>
      </c>
      <c r="BP1" s="135"/>
      <c r="BQ1" s="135"/>
      <c r="BR1" s="135"/>
    </row>
    <row r="2" spans="1:71" ht="17.899999999999999" customHeight="1" x14ac:dyDescent="0.3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1" s="12" customFormat="1" ht="82" customHeight="1" thickBot="1" x14ac:dyDescent="0.35">
      <c r="A3" s="7" t="s">
        <v>19</v>
      </c>
      <c r="B3" s="7" t="s">
        <v>20</v>
      </c>
      <c r="C3" s="7" t="s">
        <v>21</v>
      </c>
      <c r="D3" s="7" t="s">
        <v>22</v>
      </c>
      <c r="E3" s="8" t="s">
        <v>23</v>
      </c>
      <c r="F3" s="8" t="s">
        <v>24</v>
      </c>
      <c r="G3" s="8" t="s">
        <v>25</v>
      </c>
      <c r="H3" s="8" t="s">
        <v>26</v>
      </c>
      <c r="I3" s="9" t="s">
        <v>27</v>
      </c>
      <c r="J3" s="9" t="s">
        <v>28</v>
      </c>
      <c r="K3" s="9" t="s">
        <v>29</v>
      </c>
      <c r="L3" s="9" t="s">
        <v>30</v>
      </c>
      <c r="M3" s="9" t="s">
        <v>31</v>
      </c>
      <c r="N3" s="9" t="s">
        <v>32</v>
      </c>
      <c r="O3" s="9" t="s">
        <v>33</v>
      </c>
      <c r="P3" s="9" t="s">
        <v>34</v>
      </c>
      <c r="Q3" s="9" t="s">
        <v>35</v>
      </c>
      <c r="R3" s="9" t="s">
        <v>36</v>
      </c>
      <c r="S3" s="9" t="s">
        <v>37</v>
      </c>
      <c r="T3" s="9" t="s">
        <v>38</v>
      </c>
      <c r="U3" s="9" t="s">
        <v>39</v>
      </c>
      <c r="V3" s="9" t="s">
        <v>40</v>
      </c>
      <c r="W3" s="9" t="s">
        <v>41</v>
      </c>
      <c r="X3" s="9" t="s">
        <v>42</v>
      </c>
      <c r="Y3" s="9" t="s">
        <v>43</v>
      </c>
      <c r="Z3" s="9" t="s">
        <v>44</v>
      </c>
      <c r="AA3" s="9" t="s">
        <v>45</v>
      </c>
      <c r="AB3" s="9" t="s">
        <v>46</v>
      </c>
      <c r="AC3" s="9" t="s">
        <v>47</v>
      </c>
      <c r="AD3" s="9" t="s">
        <v>48</v>
      </c>
      <c r="AE3" s="9" t="s">
        <v>49</v>
      </c>
      <c r="AF3" s="9" t="s">
        <v>50</v>
      </c>
      <c r="AG3" s="9" t="s">
        <v>51</v>
      </c>
      <c r="AH3" s="9" t="s">
        <v>52</v>
      </c>
      <c r="AI3" s="9" t="s">
        <v>53</v>
      </c>
      <c r="AJ3" s="9" t="s">
        <v>54</v>
      </c>
      <c r="AK3" s="9" t="s">
        <v>55</v>
      </c>
      <c r="AL3" s="9" t="s">
        <v>56</v>
      </c>
      <c r="AM3" s="9" t="s">
        <v>57</v>
      </c>
      <c r="AN3" s="9" t="s">
        <v>58</v>
      </c>
      <c r="AO3" s="9" t="s">
        <v>59</v>
      </c>
      <c r="AP3" s="9" t="s">
        <v>60</v>
      </c>
      <c r="AQ3" s="9" t="s">
        <v>61</v>
      </c>
      <c r="AR3" s="9" t="s">
        <v>62</v>
      </c>
      <c r="AS3" s="9" t="s">
        <v>63</v>
      </c>
      <c r="AT3" s="9" t="s">
        <v>64</v>
      </c>
      <c r="AU3" s="9" t="s">
        <v>65</v>
      </c>
      <c r="AV3" s="9" t="s">
        <v>66</v>
      </c>
      <c r="AW3" s="9" t="s">
        <v>67</v>
      </c>
      <c r="AX3" s="9" t="s">
        <v>68</v>
      </c>
      <c r="AY3" s="9" t="s">
        <v>69</v>
      </c>
      <c r="AZ3" s="9" t="s">
        <v>70</v>
      </c>
      <c r="BA3" s="9" t="s">
        <v>71</v>
      </c>
      <c r="BB3" s="9" t="s">
        <v>72</v>
      </c>
      <c r="BC3" s="9" t="s">
        <v>73</v>
      </c>
      <c r="BD3" s="9" t="s">
        <v>74</v>
      </c>
      <c r="BE3" s="9" t="s">
        <v>75</v>
      </c>
      <c r="BF3" s="9" t="s">
        <v>76</v>
      </c>
      <c r="BG3" s="9" t="s">
        <v>77</v>
      </c>
      <c r="BH3" s="9" t="s">
        <v>78</v>
      </c>
      <c r="BI3" s="9" t="s">
        <v>79</v>
      </c>
      <c r="BJ3" s="10" t="s">
        <v>80</v>
      </c>
      <c r="BK3" s="9" t="s">
        <v>81</v>
      </c>
      <c r="BL3" s="9" t="s">
        <v>82</v>
      </c>
      <c r="BM3" s="9" t="s">
        <v>83</v>
      </c>
      <c r="BN3" s="9" t="s">
        <v>84</v>
      </c>
      <c r="BO3" s="9" t="s">
        <v>85</v>
      </c>
      <c r="BP3" s="9" t="s">
        <v>86</v>
      </c>
      <c r="BQ3" s="9" t="s">
        <v>87</v>
      </c>
      <c r="BR3" s="11" t="s">
        <v>88</v>
      </c>
    </row>
    <row r="4" spans="1:71" ht="17.899999999999999" customHeight="1" x14ac:dyDescent="0.35">
      <c r="A4" s="13">
        <v>1</v>
      </c>
      <c r="B4" s="14" t="s">
        <v>89</v>
      </c>
      <c r="C4" s="15">
        <f>Alpine!$B$43</f>
        <v>32</v>
      </c>
      <c r="D4" s="15">
        <f>Alpine!$B$44</f>
        <v>22</v>
      </c>
      <c r="E4" s="16">
        <f>D4/C4</f>
        <v>0.6875</v>
      </c>
      <c r="F4" s="17">
        <f>Alpine!G$36</f>
        <v>2847</v>
      </c>
      <c r="G4" s="17">
        <f>Alpine!H$36</f>
        <v>1663</v>
      </c>
      <c r="H4" s="100">
        <f>Alpine!I$36</f>
        <v>0</v>
      </c>
      <c r="I4" s="17">
        <f>Alpine!J$36</f>
        <v>54</v>
      </c>
      <c r="J4" s="17">
        <f>Alpine!K$36</f>
        <v>56</v>
      </c>
      <c r="K4" s="17">
        <f>Alpine!L$36</f>
        <v>162</v>
      </c>
      <c r="L4" s="17">
        <f>Alpine!M$36</f>
        <v>379</v>
      </c>
      <c r="M4" s="17">
        <f>Alpine!N$36</f>
        <v>1189</v>
      </c>
      <c r="N4" s="17">
        <f>Alpine!O$36</f>
        <v>54</v>
      </c>
      <c r="O4" s="17">
        <f>Alpine!P$36</f>
        <v>108</v>
      </c>
      <c r="P4" s="17">
        <f>Alpine!Q$36</f>
        <v>254</v>
      </c>
      <c r="Q4" s="17">
        <f>Alpine!R$36</f>
        <v>591</v>
      </c>
      <c r="R4" s="17">
        <f>Alpine!S$36</f>
        <v>21</v>
      </c>
      <c r="S4" s="17">
        <f>Alpine!T$36</f>
        <v>118</v>
      </c>
      <c r="T4" s="17">
        <f>Alpine!U$36</f>
        <v>215</v>
      </c>
      <c r="U4" s="17">
        <f>Alpine!V$36</f>
        <v>370</v>
      </c>
      <c r="V4" s="17">
        <f>Alpine!W$36</f>
        <v>238</v>
      </c>
      <c r="W4" s="17">
        <f>Alpine!X$36</f>
        <v>102</v>
      </c>
      <c r="X4" s="17">
        <f>Alpine!Y$36</f>
        <v>161</v>
      </c>
      <c r="Y4" s="17">
        <f>Alpine!Z$36</f>
        <v>251</v>
      </c>
      <c r="Z4" s="17">
        <f>Alpine!AA$36</f>
        <v>187</v>
      </c>
      <c r="AA4" s="17">
        <f>Alpine!AB$36</f>
        <v>110</v>
      </c>
      <c r="AB4" s="17">
        <f>Alpine!AC$36</f>
        <v>130</v>
      </c>
      <c r="AC4" s="17">
        <f>Alpine!AD$36</f>
        <v>77</v>
      </c>
      <c r="AD4" s="17">
        <f>Alpine!AE$36</f>
        <v>172</v>
      </c>
      <c r="AE4" s="17">
        <f>Alpine!AF$36</f>
        <v>296</v>
      </c>
      <c r="AF4" s="17">
        <f>Alpine!AG$36</f>
        <v>198</v>
      </c>
      <c r="AG4" s="17">
        <f>Alpine!AH$36</f>
        <v>2169.6999999999998</v>
      </c>
      <c r="AH4" s="17">
        <f>Alpine!AI$36</f>
        <v>22</v>
      </c>
      <c r="AI4" s="17">
        <f>Alpine!AJ$36</f>
        <v>29</v>
      </c>
      <c r="AJ4" s="17">
        <f>Alpine!AK$36</f>
        <v>12</v>
      </c>
      <c r="AK4" s="17">
        <f>Alpine!AL$36</f>
        <v>1</v>
      </c>
      <c r="AL4" s="17">
        <f>Alpine!AM$36</f>
        <v>7</v>
      </c>
      <c r="AM4" s="17">
        <f>Alpine!AN$36</f>
        <v>242</v>
      </c>
      <c r="AN4" s="17">
        <f>Alpine!AO$36</f>
        <v>394</v>
      </c>
      <c r="AO4" s="17">
        <f>Alpine!AP$36</f>
        <v>232</v>
      </c>
      <c r="AP4" s="17">
        <f>Alpine!AQ$36</f>
        <v>826</v>
      </c>
      <c r="AQ4" s="112">
        <f>Alpine!AR$36</f>
        <v>29.75</v>
      </c>
      <c r="AR4" s="112">
        <f>Alpine!AS$36</f>
        <v>1041</v>
      </c>
      <c r="AS4" s="112">
        <f>Alpine!AT$36</f>
        <v>3</v>
      </c>
      <c r="AT4" s="112">
        <f>Alpine!AU$36</f>
        <v>3</v>
      </c>
      <c r="AU4" s="112">
        <f>Alpine!AV$36</f>
        <v>4</v>
      </c>
      <c r="AV4" s="112">
        <f>Alpine!AW$36</f>
        <v>130</v>
      </c>
      <c r="AW4" s="112">
        <f>Alpine!AX$36</f>
        <v>3</v>
      </c>
      <c r="AX4" s="112">
        <f>Alpine!AY$36</f>
        <v>1</v>
      </c>
      <c r="AY4" s="112">
        <f>Alpine!AZ$36</f>
        <v>13</v>
      </c>
      <c r="AZ4" s="112">
        <f>Alpine!BA$36</f>
        <v>214</v>
      </c>
      <c r="BA4" s="112">
        <f>Alpine!BB$36</f>
        <v>330</v>
      </c>
      <c r="BB4" s="112">
        <f>Alpine!BC$36</f>
        <v>306</v>
      </c>
      <c r="BC4" s="112">
        <f>Alpine!BD$36</f>
        <v>17</v>
      </c>
      <c r="BD4" s="112">
        <f>Alpine!BE$36</f>
        <v>359</v>
      </c>
      <c r="BE4" s="112">
        <f>Alpine!BF$36</f>
        <v>40</v>
      </c>
      <c r="BF4" s="112">
        <f>Alpine!BG$36</f>
        <v>140</v>
      </c>
      <c r="BG4" s="112">
        <f>Alpine!BH$36</f>
        <v>6</v>
      </c>
      <c r="BH4" s="112">
        <f>Alpine!BI$36</f>
        <v>84</v>
      </c>
      <c r="BI4" s="112">
        <f>Alpine!BJ$36</f>
        <v>185</v>
      </c>
      <c r="BJ4" s="112">
        <f>Alpine!BK$36</f>
        <v>215</v>
      </c>
      <c r="BK4" s="112">
        <f>Alpine!BL$36</f>
        <v>37</v>
      </c>
      <c r="BL4" s="112">
        <f>Alpine!BM$36</f>
        <v>524.75</v>
      </c>
      <c r="BM4" s="112">
        <f>Alpine!BN$36</f>
        <v>119</v>
      </c>
      <c r="BN4" s="112">
        <f>Alpine!BO$36</f>
        <v>387.5</v>
      </c>
      <c r="BO4" s="112">
        <f>Alpine!BP$36</f>
        <v>31</v>
      </c>
      <c r="BP4" s="112">
        <f>Alpine!BQ$36</f>
        <v>276.05</v>
      </c>
      <c r="BQ4" s="112">
        <f>Alpine!BR$36</f>
        <v>285</v>
      </c>
      <c r="BR4" s="113">
        <f>Alpine!BS$36</f>
        <v>447.5</v>
      </c>
    </row>
    <row r="5" spans="1:71" ht="17.899999999999999" customHeight="1" x14ac:dyDescent="0.35">
      <c r="A5" s="18">
        <f t="shared" ref="A5:A10" si="0">A4+1</f>
        <v>2</v>
      </c>
      <c r="B5" s="19" t="s">
        <v>90</v>
      </c>
      <c r="C5" s="20">
        <f>Central!B$56</f>
        <v>46</v>
      </c>
      <c r="D5" s="20">
        <f>Central!$B$57</f>
        <v>37</v>
      </c>
      <c r="E5" s="21">
        <f t="shared" ref="E5:E10" si="1">D5/C5</f>
        <v>0.80434782608695654</v>
      </c>
      <c r="F5" s="101">
        <f>Central!G$50</f>
        <v>3853</v>
      </c>
      <c r="G5" s="101">
        <f>Central!H$50</f>
        <v>1388</v>
      </c>
      <c r="H5" s="102">
        <f>Central!I$50</f>
        <v>0</v>
      </c>
      <c r="I5" s="101">
        <f>Central!J$50</f>
        <v>739</v>
      </c>
      <c r="J5" s="101">
        <f>Central!K$50</f>
        <v>112</v>
      </c>
      <c r="K5" s="101">
        <f>Central!L$50</f>
        <v>231</v>
      </c>
      <c r="L5" s="101">
        <f>Central!M$50</f>
        <v>485</v>
      </c>
      <c r="M5" s="101">
        <f>Central!N$50</f>
        <v>1134</v>
      </c>
      <c r="N5" s="101">
        <f>Central!O$50</f>
        <v>85</v>
      </c>
      <c r="O5" s="101">
        <f>Central!P$50</f>
        <v>176</v>
      </c>
      <c r="P5" s="101">
        <f>Central!Q$50</f>
        <v>317</v>
      </c>
      <c r="Q5" s="101">
        <f>Central!R$50</f>
        <v>574</v>
      </c>
      <c r="R5" s="101">
        <f>Central!S$50</f>
        <v>308</v>
      </c>
      <c r="S5" s="101">
        <f>Central!T$50</f>
        <v>127</v>
      </c>
      <c r="T5" s="101">
        <f>Central!U$50</f>
        <v>96</v>
      </c>
      <c r="U5" s="101">
        <f>Central!V$50</f>
        <v>155</v>
      </c>
      <c r="V5" s="101">
        <f>Central!W$50</f>
        <v>251</v>
      </c>
      <c r="W5" s="101">
        <f>Central!X$50</f>
        <v>96</v>
      </c>
      <c r="X5" s="101">
        <f>Central!Y$50</f>
        <v>59</v>
      </c>
      <c r="Y5" s="101">
        <f>Central!Z$50</f>
        <v>119</v>
      </c>
      <c r="Z5" s="101">
        <f>Central!AA$50</f>
        <v>173</v>
      </c>
      <c r="AA5" s="101">
        <f>Central!AB$50</f>
        <v>166</v>
      </c>
      <c r="AB5" s="101">
        <f>Central!AC$50</f>
        <v>149</v>
      </c>
      <c r="AC5" s="101">
        <f>Central!AD$50</f>
        <v>88</v>
      </c>
      <c r="AD5" s="101">
        <f>Central!AE$50</f>
        <v>144</v>
      </c>
      <c r="AE5" s="101">
        <f>Central!AF$50</f>
        <v>367.5</v>
      </c>
      <c r="AF5" s="101">
        <f>Central!AG$50</f>
        <v>173.17599999999999</v>
      </c>
      <c r="AG5" s="101">
        <f>Central!AH$50</f>
        <v>2142.44</v>
      </c>
      <c r="AH5" s="101">
        <f>Central!AI$50</f>
        <v>23</v>
      </c>
      <c r="AI5" s="101">
        <f>Central!AJ$50</f>
        <v>20</v>
      </c>
      <c r="AJ5" s="101">
        <f>Central!AK$50</f>
        <v>10</v>
      </c>
      <c r="AK5" s="101">
        <f>Central!AL$50</f>
        <v>35</v>
      </c>
      <c r="AL5" s="101">
        <f>Central!AM$50</f>
        <v>0</v>
      </c>
      <c r="AM5" s="101">
        <f>Central!AN$50</f>
        <v>18</v>
      </c>
      <c r="AN5" s="101">
        <f>Central!AO$50</f>
        <v>519.20000000000005</v>
      </c>
      <c r="AO5" s="101">
        <f>Central!AP$50</f>
        <v>362.4</v>
      </c>
      <c r="AP5" s="101">
        <f>Central!AQ$50</f>
        <v>1195.4000000000001</v>
      </c>
      <c r="AQ5" s="114">
        <f>Central!AR$50</f>
        <v>37</v>
      </c>
      <c r="AR5" s="114">
        <f>Central!AS$50</f>
        <v>1250.8</v>
      </c>
      <c r="AS5" s="114">
        <f>Central!AT$50</f>
        <v>15</v>
      </c>
      <c r="AT5" s="114">
        <f>Central!AU$50</f>
        <v>59</v>
      </c>
      <c r="AU5" s="114">
        <f>Central!AV$50</f>
        <v>8</v>
      </c>
      <c r="AV5" s="114">
        <f>Central!AW$50</f>
        <v>250</v>
      </c>
      <c r="AW5" s="114">
        <f>Central!AX$50</f>
        <v>1</v>
      </c>
      <c r="AX5" s="114">
        <f>Central!AY$50</f>
        <v>40</v>
      </c>
      <c r="AY5" s="114">
        <f>Central!AZ$50</f>
        <v>4</v>
      </c>
      <c r="AZ5" s="114">
        <f>Central!BA$50</f>
        <v>78.62</v>
      </c>
      <c r="BA5" s="114">
        <f>Central!BB$50</f>
        <v>356</v>
      </c>
      <c r="BB5" s="114">
        <f>Central!BC$50</f>
        <v>582</v>
      </c>
      <c r="BC5" s="114">
        <f>Central!BD$50</f>
        <v>13</v>
      </c>
      <c r="BD5" s="114">
        <f>Central!BE$50</f>
        <v>280.10000000000002</v>
      </c>
      <c r="BE5" s="114">
        <f>Central!BF$50</f>
        <v>72</v>
      </c>
      <c r="BF5" s="114">
        <f>Central!BG$50</f>
        <v>195.5</v>
      </c>
      <c r="BG5" s="114">
        <f>Central!BH$50</f>
        <v>15</v>
      </c>
      <c r="BH5" s="114">
        <f>Central!BI$50</f>
        <v>220.5</v>
      </c>
      <c r="BI5" s="114">
        <f>Central!BJ$50</f>
        <v>185</v>
      </c>
      <c r="BJ5" s="114">
        <f>Central!BK$50</f>
        <v>349.5</v>
      </c>
      <c r="BK5" s="114">
        <f>Central!BL$50</f>
        <v>38</v>
      </c>
      <c r="BL5" s="114">
        <f>Central!BM$50</f>
        <v>582.5</v>
      </c>
      <c r="BM5" s="114">
        <f>Central!BN$50</f>
        <v>115</v>
      </c>
      <c r="BN5" s="114">
        <f>Central!BO$50</f>
        <v>405</v>
      </c>
      <c r="BO5" s="114">
        <f>Central!BP$50</f>
        <v>35.200000000000003</v>
      </c>
      <c r="BP5" s="114">
        <f>Central!BQ$50</f>
        <v>279</v>
      </c>
      <c r="BQ5" s="114">
        <f>Central!BR$50</f>
        <v>764</v>
      </c>
      <c r="BR5" s="115">
        <f>Central!BS$50</f>
        <v>1014.9</v>
      </c>
    </row>
    <row r="6" spans="1:71" ht="17.899999999999999" customHeight="1" x14ac:dyDescent="0.35">
      <c r="A6" s="22">
        <f t="shared" si="0"/>
        <v>3</v>
      </c>
      <c r="B6" s="23" t="s">
        <v>91</v>
      </c>
      <c r="C6" s="24">
        <f>Kaimai!$B$38</f>
        <v>26</v>
      </c>
      <c r="D6" s="24">
        <f>Kaimai!$B$39</f>
        <v>24</v>
      </c>
      <c r="E6" s="25">
        <f t="shared" si="1"/>
        <v>0.92307692307692313</v>
      </c>
      <c r="F6" s="103">
        <f>Kaimai!G$30</f>
        <v>1850</v>
      </c>
      <c r="G6" s="103">
        <f>Kaimai!H$30</f>
        <v>991</v>
      </c>
      <c r="H6" s="104">
        <f>Kaimai!I$30</f>
        <v>0</v>
      </c>
      <c r="I6" s="103">
        <f>Kaimai!J$30</f>
        <v>81</v>
      </c>
      <c r="J6" s="103">
        <f>Kaimai!K$30</f>
        <v>28</v>
      </c>
      <c r="K6" s="103">
        <f>Kaimai!L$30</f>
        <v>67</v>
      </c>
      <c r="L6" s="103">
        <f>Kaimai!M$30</f>
        <v>231</v>
      </c>
      <c r="M6" s="103">
        <f>Kaimai!N$30</f>
        <v>777</v>
      </c>
      <c r="N6" s="103">
        <f>Kaimai!O$30</f>
        <v>33</v>
      </c>
      <c r="O6" s="103">
        <f>Kaimai!P$30</f>
        <v>51</v>
      </c>
      <c r="P6" s="103">
        <f>Kaimai!Q$30</f>
        <v>170</v>
      </c>
      <c r="Q6" s="103">
        <f>Kaimai!R$30</f>
        <v>412</v>
      </c>
      <c r="R6" s="103">
        <f>Kaimai!S$30</f>
        <v>142</v>
      </c>
      <c r="S6" s="103">
        <f>Kaimai!T$30</f>
        <v>56</v>
      </c>
      <c r="T6" s="103">
        <f>Kaimai!U$30</f>
        <v>63</v>
      </c>
      <c r="U6" s="103">
        <f>Kaimai!V$30</f>
        <v>131</v>
      </c>
      <c r="V6" s="103">
        <f>Kaimai!W$30</f>
        <v>247</v>
      </c>
      <c r="W6" s="103">
        <f>Kaimai!X$30</f>
        <v>55</v>
      </c>
      <c r="X6" s="103">
        <f>Kaimai!Y$30</f>
        <v>44</v>
      </c>
      <c r="Y6" s="103">
        <f>Kaimai!Z$30</f>
        <v>81</v>
      </c>
      <c r="Z6" s="103">
        <f>Kaimai!AA$30</f>
        <v>172</v>
      </c>
      <c r="AA6" s="103">
        <f>Kaimai!AB$30</f>
        <v>237</v>
      </c>
      <c r="AB6" s="103">
        <f>Kaimai!AC$30</f>
        <v>111</v>
      </c>
      <c r="AC6" s="103">
        <f>Kaimai!AD$30</f>
        <v>76</v>
      </c>
      <c r="AD6" s="103">
        <f>Kaimai!AE$30</f>
        <v>111</v>
      </c>
      <c r="AE6" s="103">
        <f>Kaimai!AF$30</f>
        <v>125.4</v>
      </c>
      <c r="AF6" s="103">
        <f>Kaimai!AG$30</f>
        <v>66.400000000000006</v>
      </c>
      <c r="AG6" s="103">
        <f>Kaimai!AH$30</f>
        <v>1325</v>
      </c>
      <c r="AH6" s="103">
        <f>Kaimai!AI$30</f>
        <v>13</v>
      </c>
      <c r="AI6" s="103">
        <f>Kaimai!AJ$30</f>
        <v>16</v>
      </c>
      <c r="AJ6" s="103">
        <f>Kaimai!AK$30</f>
        <v>7</v>
      </c>
      <c r="AK6" s="103">
        <f>Kaimai!AL$30</f>
        <v>0</v>
      </c>
      <c r="AL6" s="103">
        <f>Kaimai!AM$30</f>
        <v>0</v>
      </c>
      <c r="AM6" s="103">
        <f>Kaimai!AN$30</f>
        <v>3</v>
      </c>
      <c r="AN6" s="103">
        <f>Kaimai!AO$30</f>
        <v>180</v>
      </c>
      <c r="AO6" s="103">
        <f>Kaimai!AP$30</f>
        <v>103</v>
      </c>
      <c r="AP6" s="103">
        <f>Kaimai!AQ$30</f>
        <v>567.9</v>
      </c>
      <c r="AQ6" s="116">
        <f>Kaimai!AR$30</f>
        <v>25</v>
      </c>
      <c r="AR6" s="116">
        <f>Kaimai!AS$30</f>
        <v>802</v>
      </c>
      <c r="AS6" s="116">
        <f>Kaimai!AT$30</f>
        <v>15</v>
      </c>
      <c r="AT6" s="116">
        <f>Kaimai!AU$30</f>
        <v>54</v>
      </c>
      <c r="AU6" s="116">
        <f>Kaimai!AV$30</f>
        <v>0</v>
      </c>
      <c r="AV6" s="116">
        <f>Kaimai!AW$30</f>
        <v>0</v>
      </c>
      <c r="AW6" s="116">
        <f>Kaimai!AX$30</f>
        <v>7</v>
      </c>
      <c r="AX6" s="116">
        <f>Kaimai!AY$30</f>
        <v>35</v>
      </c>
      <c r="AY6" s="116">
        <f>Kaimai!AZ$30</f>
        <v>1</v>
      </c>
      <c r="AZ6" s="116">
        <f>Kaimai!BA$30</f>
        <v>5</v>
      </c>
      <c r="BA6" s="116">
        <f>Kaimai!BB$30</f>
        <v>237</v>
      </c>
      <c r="BB6" s="116">
        <f>Kaimai!BC$30</f>
        <v>597</v>
      </c>
      <c r="BC6" s="116">
        <f>Kaimai!BD$30</f>
        <v>4</v>
      </c>
      <c r="BD6" s="116">
        <f>Kaimai!BE$30</f>
        <v>97</v>
      </c>
      <c r="BE6" s="116">
        <f>Kaimai!BF$30</f>
        <v>40</v>
      </c>
      <c r="BF6" s="116">
        <f>Kaimai!BG$30</f>
        <v>94</v>
      </c>
      <c r="BG6" s="116">
        <f>Kaimai!BH$30</f>
        <v>5.5</v>
      </c>
      <c r="BH6" s="116">
        <f>Kaimai!BI$30</f>
        <v>70</v>
      </c>
      <c r="BI6" s="116">
        <f>Kaimai!BJ$30</f>
        <v>53</v>
      </c>
      <c r="BJ6" s="116">
        <f>Kaimai!BK$30</f>
        <v>148</v>
      </c>
      <c r="BK6" s="116">
        <f>Kaimai!BL$30</f>
        <v>24</v>
      </c>
      <c r="BL6" s="116">
        <f>Kaimai!BM$30</f>
        <v>409.5</v>
      </c>
      <c r="BM6" s="116">
        <f>Kaimai!BN$30</f>
        <v>104</v>
      </c>
      <c r="BN6" s="116">
        <f>Kaimai!BO$30</f>
        <v>342.5</v>
      </c>
      <c r="BO6" s="116">
        <f>Kaimai!BP$30</f>
        <v>13.5</v>
      </c>
      <c r="BP6" s="116">
        <f>Kaimai!BQ$30</f>
        <v>126.5</v>
      </c>
      <c r="BQ6" s="116">
        <f>Kaimai!BR$30</f>
        <v>207</v>
      </c>
      <c r="BR6" s="117">
        <f>Kaimai!BS$30</f>
        <v>414</v>
      </c>
    </row>
    <row r="7" spans="1:71" ht="17.899999999999999" customHeight="1" x14ac:dyDescent="0.35">
      <c r="A7" s="18">
        <f t="shared" si="0"/>
        <v>4</v>
      </c>
      <c r="B7" s="19" t="s">
        <v>92</v>
      </c>
      <c r="C7" s="20">
        <f>Northern!$B$77</f>
        <v>64</v>
      </c>
      <c r="D7" s="20">
        <f>Northern!$B$78</f>
        <v>45</v>
      </c>
      <c r="E7" s="21">
        <f t="shared" si="1"/>
        <v>0.703125</v>
      </c>
      <c r="F7" s="101">
        <f>Northern!G$68</f>
        <v>5439</v>
      </c>
      <c r="G7" s="101">
        <f>Northern!H$68</f>
        <v>2444</v>
      </c>
      <c r="H7" s="102">
        <f>Northern!I$68</f>
        <v>0</v>
      </c>
      <c r="I7" s="101">
        <f>Northern!J$68</f>
        <v>191</v>
      </c>
      <c r="J7" s="101">
        <f>Northern!K$68</f>
        <v>335</v>
      </c>
      <c r="K7" s="101">
        <f>Northern!L$68</f>
        <v>500</v>
      </c>
      <c r="L7" s="101">
        <f>Northern!M$68</f>
        <v>953</v>
      </c>
      <c r="M7" s="101">
        <f>Northern!N$68</f>
        <v>1353</v>
      </c>
      <c r="N7" s="101">
        <f>Northern!O$68</f>
        <v>240</v>
      </c>
      <c r="O7" s="101">
        <f>Northern!P$68</f>
        <v>353</v>
      </c>
      <c r="P7" s="101">
        <f>Northern!Q$68</f>
        <v>699</v>
      </c>
      <c r="Q7" s="101">
        <f>Northern!R$68</f>
        <v>815</v>
      </c>
      <c r="R7" s="101">
        <f>Northern!S$68</f>
        <v>0</v>
      </c>
      <c r="S7" s="101">
        <f>Northern!T$68</f>
        <v>343</v>
      </c>
      <c r="T7" s="101">
        <f>Northern!U$68</f>
        <v>305</v>
      </c>
      <c r="U7" s="101">
        <f>Northern!V$68</f>
        <v>340</v>
      </c>
      <c r="V7" s="101">
        <f>Northern!W$68</f>
        <v>366</v>
      </c>
      <c r="W7" s="101">
        <f>Northern!X$68</f>
        <v>380</v>
      </c>
      <c r="X7" s="101">
        <f>Northern!Y$68</f>
        <v>218</v>
      </c>
      <c r="Y7" s="101">
        <f>Northern!Z$68</f>
        <v>223</v>
      </c>
      <c r="Z7" s="101">
        <f>Northern!AA$68</f>
        <v>269</v>
      </c>
      <c r="AA7" s="101">
        <f>Northern!AB$68</f>
        <v>205</v>
      </c>
      <c r="AB7" s="101">
        <f>Northern!AC$68</f>
        <v>172</v>
      </c>
      <c r="AC7" s="101">
        <f>Northern!AD$68</f>
        <v>135</v>
      </c>
      <c r="AD7" s="101">
        <f>Northern!AE$68</f>
        <v>352</v>
      </c>
      <c r="AE7" s="101">
        <f>Northern!AF$68</f>
        <v>736</v>
      </c>
      <c r="AF7" s="101">
        <f>Northern!AG$68</f>
        <v>518</v>
      </c>
      <c r="AG7" s="101">
        <f>Northern!AH$68</f>
        <v>4204.5</v>
      </c>
      <c r="AH7" s="101">
        <f>Northern!AI$68</f>
        <v>104</v>
      </c>
      <c r="AI7" s="101">
        <f>Northern!AJ$68</f>
        <v>183</v>
      </c>
      <c r="AJ7" s="101">
        <f>Northern!AK$68</f>
        <v>8</v>
      </c>
      <c r="AK7" s="101">
        <f>Northern!AL$68</f>
        <v>11</v>
      </c>
      <c r="AL7" s="101">
        <f>Northern!AM$68</f>
        <v>4</v>
      </c>
      <c r="AM7" s="101">
        <f>Northern!AN$68</f>
        <v>319</v>
      </c>
      <c r="AN7" s="101">
        <f>Northern!AO$68</f>
        <v>673</v>
      </c>
      <c r="AO7" s="101">
        <f>Northern!AP$68</f>
        <v>486</v>
      </c>
      <c r="AP7" s="101">
        <f>Northern!AQ$68</f>
        <v>1765</v>
      </c>
      <c r="AQ7" s="114">
        <f>Northern!AR$68</f>
        <v>56.5</v>
      </c>
      <c r="AR7" s="114">
        <f>Northern!AS$68</f>
        <v>2119</v>
      </c>
      <c r="AS7" s="114">
        <f>Northern!AT$68</f>
        <v>7</v>
      </c>
      <c r="AT7" s="114">
        <f>Northern!AU$68</f>
        <v>16</v>
      </c>
      <c r="AU7" s="114">
        <f>Northern!AV$68</f>
        <v>10</v>
      </c>
      <c r="AV7" s="114">
        <f>Northern!AW$68</f>
        <v>251</v>
      </c>
      <c r="AW7" s="114">
        <f>Northern!AX$68</f>
        <v>1</v>
      </c>
      <c r="AX7" s="114">
        <f>Northern!AY$68</f>
        <v>1</v>
      </c>
      <c r="AY7" s="114">
        <f>Northern!AZ$68</f>
        <v>9</v>
      </c>
      <c r="AZ7" s="114">
        <f>Northern!BA$68</f>
        <v>106</v>
      </c>
      <c r="BA7" s="114">
        <f>Northern!BB$68</f>
        <v>565</v>
      </c>
      <c r="BB7" s="114">
        <f>Northern!BC$68</f>
        <v>901.5</v>
      </c>
      <c r="BC7" s="114">
        <f>Northern!BD$68</f>
        <v>13</v>
      </c>
      <c r="BD7" s="114">
        <f>Northern!BE$68</f>
        <v>159.5</v>
      </c>
      <c r="BE7" s="114">
        <f>Northern!BF$68</f>
        <v>132</v>
      </c>
      <c r="BF7" s="114">
        <f>Northern!BG$68</f>
        <v>282</v>
      </c>
      <c r="BG7" s="114">
        <f>Northern!BH$68</f>
        <v>23</v>
      </c>
      <c r="BH7" s="114">
        <f>Northern!BI$68</f>
        <v>358</v>
      </c>
      <c r="BI7" s="114">
        <f>Northern!BJ$68</f>
        <v>238</v>
      </c>
      <c r="BJ7" s="114">
        <f>Northern!BK$68</f>
        <v>800</v>
      </c>
      <c r="BK7" s="114">
        <f>Northern!BL$68</f>
        <v>59</v>
      </c>
      <c r="BL7" s="114">
        <f>Northern!BM$68</f>
        <v>787</v>
      </c>
      <c r="BM7" s="114">
        <f>Northern!BN$68</f>
        <v>202</v>
      </c>
      <c r="BN7" s="114">
        <f>Northern!BO$68</f>
        <v>953.5</v>
      </c>
      <c r="BO7" s="114">
        <f>Northern!BP$68</f>
        <v>38</v>
      </c>
      <c r="BP7" s="114">
        <f>Northern!BQ$68</f>
        <v>396</v>
      </c>
      <c r="BQ7" s="114">
        <f>Northern!BR$68</f>
        <v>611</v>
      </c>
      <c r="BR7" s="115">
        <f>Northern!BS$68</f>
        <v>2434</v>
      </c>
    </row>
    <row r="8" spans="1:71" ht="17.899999999999999" customHeight="1" x14ac:dyDescent="0.35">
      <c r="A8" s="22">
        <f t="shared" si="0"/>
        <v>5</v>
      </c>
      <c r="B8" s="23" t="s">
        <v>93</v>
      </c>
      <c r="C8" s="24">
        <f>Pacific!$B$23</f>
        <v>14</v>
      </c>
      <c r="D8" s="24">
        <f>Pacific!$B$24</f>
        <v>7</v>
      </c>
      <c r="E8" s="25">
        <f t="shared" si="1"/>
        <v>0.5</v>
      </c>
      <c r="F8" s="103">
        <f>Pacific!G$18</f>
        <v>1387</v>
      </c>
      <c r="G8" s="103">
        <f>Pacific!H$18</f>
        <v>253</v>
      </c>
      <c r="H8" s="104">
        <f>Pacific!I$18</f>
        <v>0</v>
      </c>
      <c r="I8" s="103">
        <f>Pacific!J$18</f>
        <v>0</v>
      </c>
      <c r="J8" s="103">
        <f>Pacific!K$18</f>
        <v>256</v>
      </c>
      <c r="K8" s="103">
        <f>Pacific!L$18</f>
        <v>204</v>
      </c>
      <c r="L8" s="103">
        <f>Pacific!M$18</f>
        <v>181</v>
      </c>
      <c r="M8" s="103">
        <f>Pacific!N$18</f>
        <v>123</v>
      </c>
      <c r="N8" s="103">
        <f>Pacific!O$18</f>
        <v>216</v>
      </c>
      <c r="O8" s="103">
        <f>Pacific!P$18</f>
        <v>158</v>
      </c>
      <c r="P8" s="103">
        <f>Pacific!Q$18</f>
        <v>134</v>
      </c>
      <c r="Q8" s="103">
        <f>Pacific!R$18</f>
        <v>115</v>
      </c>
      <c r="R8" s="103">
        <f>Pacific!S$18</f>
        <v>0</v>
      </c>
      <c r="S8" s="103">
        <f>Pacific!T$18</f>
        <v>44</v>
      </c>
      <c r="T8" s="103">
        <f>Pacific!U$18</f>
        <v>39</v>
      </c>
      <c r="U8" s="103">
        <f>Pacific!V$18</f>
        <v>24</v>
      </c>
      <c r="V8" s="103">
        <f>Pacific!W$18</f>
        <v>16</v>
      </c>
      <c r="W8" s="103">
        <f>Pacific!X$18</f>
        <v>54</v>
      </c>
      <c r="X8" s="103">
        <f>Pacific!Y$18</f>
        <v>40</v>
      </c>
      <c r="Y8" s="103">
        <f>Pacific!Z$18</f>
        <v>21</v>
      </c>
      <c r="Z8" s="103">
        <f>Pacific!AA$18</f>
        <v>15</v>
      </c>
      <c r="AA8" s="103">
        <f>Pacific!AB$18</f>
        <v>37</v>
      </c>
      <c r="AB8" s="103">
        <f>Pacific!AC$18</f>
        <v>23</v>
      </c>
      <c r="AC8" s="103">
        <f>Pacific!AD$18</f>
        <v>16</v>
      </c>
      <c r="AD8" s="103">
        <f>Pacific!AE$18</f>
        <v>44</v>
      </c>
      <c r="AE8" s="103">
        <f>Pacific!AF$18</f>
        <v>279</v>
      </c>
      <c r="AF8" s="103">
        <f>Pacific!AG$18</f>
        <v>223</v>
      </c>
      <c r="AG8" s="103">
        <f>Pacific!AH$18</f>
        <v>726</v>
      </c>
      <c r="AH8" s="103">
        <f>Pacific!AI$18</f>
        <v>25</v>
      </c>
      <c r="AI8" s="103">
        <f>Pacific!AJ$18</f>
        <v>1</v>
      </c>
      <c r="AJ8" s="103">
        <f>Pacific!AK$18</f>
        <v>2</v>
      </c>
      <c r="AK8" s="103">
        <f>Pacific!AL$18</f>
        <v>13</v>
      </c>
      <c r="AL8" s="103">
        <f>Pacific!AM$18</f>
        <v>2</v>
      </c>
      <c r="AM8" s="103">
        <f>Pacific!AN$18</f>
        <v>11</v>
      </c>
      <c r="AN8" s="103">
        <f>Pacific!AO$18</f>
        <v>219</v>
      </c>
      <c r="AO8" s="103">
        <f>Pacific!AP$18</f>
        <v>140</v>
      </c>
      <c r="AP8" s="103">
        <f>Pacific!AQ$18</f>
        <v>364</v>
      </c>
      <c r="AQ8" s="116">
        <f>Pacific!AR$18</f>
        <v>9</v>
      </c>
      <c r="AR8" s="116">
        <f>Pacific!AS$18</f>
        <v>275</v>
      </c>
      <c r="AS8" s="116">
        <f>Pacific!AT$18</f>
        <v>1</v>
      </c>
      <c r="AT8" s="116">
        <f>Pacific!AU$18</f>
        <v>40</v>
      </c>
      <c r="AU8" s="116">
        <f>Pacific!AV$18</f>
        <v>7</v>
      </c>
      <c r="AV8" s="116">
        <f>Pacific!AW$18</f>
        <v>150</v>
      </c>
      <c r="AW8" s="116">
        <f>Pacific!AX$18</f>
        <v>2</v>
      </c>
      <c r="AX8" s="116">
        <f>Pacific!AY$18</f>
        <v>60</v>
      </c>
      <c r="AY8" s="116">
        <f>Pacific!AZ$18</f>
        <v>0</v>
      </c>
      <c r="AZ8" s="116">
        <f>Pacific!BA$18</f>
        <v>0</v>
      </c>
      <c r="BA8" s="116">
        <f>Pacific!BB$18</f>
        <v>45</v>
      </c>
      <c r="BB8" s="116">
        <f>Pacific!BC$18</f>
        <v>336</v>
      </c>
      <c r="BC8" s="116">
        <f>Pacific!BD$18</f>
        <v>0</v>
      </c>
      <c r="BD8" s="116">
        <f>Pacific!BE$18</f>
        <v>0</v>
      </c>
      <c r="BE8" s="116">
        <f>Pacific!BF$18</f>
        <v>53</v>
      </c>
      <c r="BF8" s="116">
        <f>Pacific!BG$18</f>
        <v>157.5</v>
      </c>
      <c r="BG8" s="116">
        <f>Pacific!BH$18</f>
        <v>0</v>
      </c>
      <c r="BH8" s="116">
        <f>Pacific!BI$18</f>
        <v>0</v>
      </c>
      <c r="BI8" s="116">
        <f>Pacific!BJ$18</f>
        <v>56</v>
      </c>
      <c r="BJ8" s="116">
        <f>Pacific!BK$18</f>
        <v>116</v>
      </c>
      <c r="BK8" s="116">
        <f>Pacific!BL$18</f>
        <v>1</v>
      </c>
      <c r="BL8" s="116">
        <f>Pacific!BM$18</f>
        <v>20</v>
      </c>
      <c r="BM8" s="116">
        <f>Pacific!BN$18</f>
        <v>20</v>
      </c>
      <c r="BN8" s="116">
        <f>Pacific!BO$18</f>
        <v>207.5</v>
      </c>
      <c r="BO8" s="116">
        <f>Pacific!BP$18</f>
        <v>0</v>
      </c>
      <c r="BP8" s="116">
        <f>Pacific!BQ$18</f>
        <v>0</v>
      </c>
      <c r="BQ8" s="116">
        <f>Pacific!BR$18</f>
        <v>30</v>
      </c>
      <c r="BR8" s="117">
        <f>Pacific!BS$18</f>
        <v>76</v>
      </c>
    </row>
    <row r="9" spans="1:71" ht="17.899999999999999" customHeight="1" x14ac:dyDescent="0.35">
      <c r="A9" s="18">
        <f t="shared" si="0"/>
        <v>6</v>
      </c>
      <c r="B9" s="19" t="s">
        <v>94</v>
      </c>
      <c r="C9" s="20">
        <f>Southern!$B$74</f>
        <v>62</v>
      </c>
      <c r="D9" s="20">
        <f>Southern!$B$75</f>
        <v>51</v>
      </c>
      <c r="E9" s="21">
        <f t="shared" si="1"/>
        <v>0.82258064516129037</v>
      </c>
      <c r="F9" s="101">
        <f>Southern!G$66</f>
        <v>3397</v>
      </c>
      <c r="G9" s="101">
        <f>Southern!H$66</f>
        <v>1554</v>
      </c>
      <c r="H9" s="102">
        <f>Southern!I$66</f>
        <v>0</v>
      </c>
      <c r="I9" s="105">
        <f>Southern!J$66</f>
        <v>342</v>
      </c>
      <c r="J9" s="101">
        <f>Southern!K$66</f>
        <v>63</v>
      </c>
      <c r="K9" s="101">
        <f>Southern!L$66</f>
        <v>227</v>
      </c>
      <c r="L9" s="101">
        <f>Southern!M$66</f>
        <v>415</v>
      </c>
      <c r="M9" s="101">
        <f>Southern!N$66</f>
        <v>1251</v>
      </c>
      <c r="N9" s="101">
        <f>Southern!O$66</f>
        <v>55</v>
      </c>
      <c r="O9" s="101">
        <f>Southern!P$66</f>
        <v>162</v>
      </c>
      <c r="P9" s="101">
        <f>Southern!Q$66</f>
        <v>296</v>
      </c>
      <c r="Q9" s="101">
        <f>Southern!R$66</f>
        <v>586</v>
      </c>
      <c r="R9" s="101">
        <f>Southern!S$66</f>
        <v>253</v>
      </c>
      <c r="S9" s="101">
        <f>Southern!T$66</f>
        <v>101</v>
      </c>
      <c r="T9" s="101">
        <f>Southern!U$66</f>
        <v>161</v>
      </c>
      <c r="U9" s="101">
        <f>Southern!V$66</f>
        <v>166</v>
      </c>
      <c r="V9" s="101">
        <f>Southern!W$66</f>
        <v>329</v>
      </c>
      <c r="W9" s="101">
        <f>Southern!X$66</f>
        <v>93</v>
      </c>
      <c r="X9" s="101">
        <f>Southern!Y$66</f>
        <v>120</v>
      </c>
      <c r="Y9" s="101">
        <f>Southern!Z$66</f>
        <v>120</v>
      </c>
      <c r="Z9" s="101">
        <f>Southern!AA$66</f>
        <v>211</v>
      </c>
      <c r="AA9" s="101">
        <f>Southern!AB$66</f>
        <v>248</v>
      </c>
      <c r="AB9" s="101">
        <f>Southern!AC$66</f>
        <v>153</v>
      </c>
      <c r="AC9" s="101">
        <f>Southern!AD$66</f>
        <v>130</v>
      </c>
      <c r="AD9" s="101">
        <f>Southern!AE$66</f>
        <v>233</v>
      </c>
      <c r="AE9" s="101">
        <f>Southern!AF$66</f>
        <v>385.5</v>
      </c>
      <c r="AF9" s="101">
        <f>Southern!AG$66</f>
        <v>133.19</v>
      </c>
      <c r="AG9" s="101">
        <f>Southern!AH$66</f>
        <v>2336.87</v>
      </c>
      <c r="AH9" s="101">
        <f>Southern!AI$66</f>
        <v>15</v>
      </c>
      <c r="AI9" s="101">
        <f>Southern!AJ$66</f>
        <v>22</v>
      </c>
      <c r="AJ9" s="101">
        <f>Southern!AK$66</f>
        <v>14</v>
      </c>
      <c r="AK9" s="101">
        <f>Southern!AL$66</f>
        <v>0</v>
      </c>
      <c r="AL9" s="101">
        <f>Southern!AM$66</f>
        <v>9</v>
      </c>
      <c r="AM9" s="101">
        <f>Southern!AN$66</f>
        <v>40</v>
      </c>
      <c r="AN9" s="101">
        <f>Southern!AO$66</f>
        <v>540</v>
      </c>
      <c r="AO9" s="101">
        <f>Southern!AP$66</f>
        <v>271</v>
      </c>
      <c r="AP9" s="101">
        <f>Southern!AQ$66</f>
        <v>973.4</v>
      </c>
      <c r="AQ9" s="114">
        <f>Southern!AR$66</f>
        <v>44</v>
      </c>
      <c r="AR9" s="114">
        <f>Southern!AS$66</f>
        <v>1514.3</v>
      </c>
      <c r="AS9" s="114">
        <f>Southern!AT$66</f>
        <v>22</v>
      </c>
      <c r="AT9" s="114">
        <f>Southern!AU$66</f>
        <v>13</v>
      </c>
      <c r="AU9" s="114">
        <f>Southern!AV$66</f>
        <v>7</v>
      </c>
      <c r="AV9" s="114">
        <f>Southern!AW$66</f>
        <v>237</v>
      </c>
      <c r="AW9" s="114">
        <f>Southern!AX$66</f>
        <v>12</v>
      </c>
      <c r="AX9" s="114">
        <f>Southern!AY$66</f>
        <v>30</v>
      </c>
      <c r="AY9" s="114">
        <f>Southern!AZ$66</f>
        <v>11</v>
      </c>
      <c r="AZ9" s="114">
        <f>Southern!BA$66</f>
        <v>168</v>
      </c>
      <c r="BA9" s="114">
        <f>Southern!BB$66</f>
        <v>348</v>
      </c>
      <c r="BB9" s="114">
        <f>Southern!BC$66</f>
        <v>467</v>
      </c>
      <c r="BC9" s="114">
        <f>Southern!BD$66</f>
        <v>11</v>
      </c>
      <c r="BD9" s="114">
        <f>Southern!BE$66</f>
        <v>219</v>
      </c>
      <c r="BE9" s="114">
        <f>Southern!BF$66</f>
        <v>98</v>
      </c>
      <c r="BF9" s="114">
        <f>Southern!BG$66</f>
        <v>210</v>
      </c>
      <c r="BG9" s="114">
        <f>Southern!BH$66</f>
        <v>8</v>
      </c>
      <c r="BH9" s="114">
        <f>Southern!BI$66</f>
        <v>144</v>
      </c>
      <c r="BI9" s="114">
        <f>Southern!BJ$66</f>
        <v>142</v>
      </c>
      <c r="BJ9" s="114">
        <f>Southern!BK$66</f>
        <v>248</v>
      </c>
      <c r="BK9" s="114">
        <f>Southern!BL$66</f>
        <v>30</v>
      </c>
      <c r="BL9" s="114">
        <f>Southern!BM$66</f>
        <v>434.7</v>
      </c>
      <c r="BM9" s="114">
        <f>Southern!BN$66</f>
        <v>141</v>
      </c>
      <c r="BN9" s="114">
        <f>Southern!BO$66</f>
        <v>393</v>
      </c>
      <c r="BO9" s="114">
        <f>Southern!BP$66</f>
        <v>28</v>
      </c>
      <c r="BP9" s="114">
        <f>Southern!BQ$66</f>
        <v>229</v>
      </c>
      <c r="BQ9" s="114">
        <f>Southern!BR$66</f>
        <v>319</v>
      </c>
      <c r="BR9" s="115">
        <f>Southern!BS$66</f>
        <v>380.5</v>
      </c>
    </row>
    <row r="10" spans="1:71" ht="17.899999999999999" customHeight="1" x14ac:dyDescent="0.35">
      <c r="A10" s="26">
        <f t="shared" si="0"/>
        <v>7</v>
      </c>
      <c r="B10" s="27" t="s">
        <v>95</v>
      </c>
      <c r="C10" s="28">
        <f>'Te Aka Puaho'!$B$28</f>
        <v>15</v>
      </c>
      <c r="D10" s="28">
        <f>'Te Aka Puaho'!$B$29</f>
        <v>0</v>
      </c>
      <c r="E10" s="29">
        <f t="shared" si="1"/>
        <v>0</v>
      </c>
      <c r="F10" s="106">
        <f>'Te Aka Puaho'!G$20</f>
        <v>281</v>
      </c>
      <c r="G10" s="106">
        <f>'Te Aka Puaho'!H$20</f>
        <v>80</v>
      </c>
      <c r="H10" s="107">
        <f>'Te Aka Puaho'!I$20</f>
        <v>0</v>
      </c>
      <c r="I10" s="108">
        <f>'Te Aka Puaho'!J$20</f>
        <v>0</v>
      </c>
      <c r="J10" s="106">
        <f>'Te Aka Puaho'!K$20</f>
        <v>26</v>
      </c>
      <c r="K10" s="106">
        <f>'Te Aka Puaho'!L$20</f>
        <v>36</v>
      </c>
      <c r="L10" s="106">
        <f>'Te Aka Puaho'!M$20</f>
        <v>64</v>
      </c>
      <c r="M10" s="106">
        <f>'Te Aka Puaho'!N$20</f>
        <v>38</v>
      </c>
      <c r="N10" s="106">
        <f>'Te Aka Puaho'!O$20</f>
        <v>23</v>
      </c>
      <c r="O10" s="106">
        <f>'Te Aka Puaho'!P$20</f>
        <v>23</v>
      </c>
      <c r="P10" s="106">
        <f>'Te Aka Puaho'!Q$20</f>
        <v>50</v>
      </c>
      <c r="Q10" s="106">
        <f>'Te Aka Puaho'!R$20</f>
        <v>21</v>
      </c>
      <c r="R10" s="106">
        <f>'Te Aka Puaho'!S$20</f>
        <v>0</v>
      </c>
      <c r="S10" s="106">
        <f>'Te Aka Puaho'!T$20</f>
        <v>10</v>
      </c>
      <c r="T10" s="106">
        <f>'Te Aka Puaho'!U$20</f>
        <v>17</v>
      </c>
      <c r="U10" s="106">
        <f>'Te Aka Puaho'!V$20</f>
        <v>18</v>
      </c>
      <c r="V10" s="106">
        <f>'Te Aka Puaho'!W$20</f>
        <v>12</v>
      </c>
      <c r="W10" s="106">
        <f>'Te Aka Puaho'!X$20</f>
        <v>5</v>
      </c>
      <c r="X10" s="106">
        <f>'Te Aka Puaho'!Y$20</f>
        <v>5</v>
      </c>
      <c r="Y10" s="106">
        <f>'Te Aka Puaho'!Z$20</f>
        <v>8</v>
      </c>
      <c r="Z10" s="106">
        <f>'Te Aka Puaho'!AA$20</f>
        <v>5</v>
      </c>
      <c r="AA10" s="106">
        <f>'Te Aka Puaho'!AB$20</f>
        <v>0</v>
      </c>
      <c r="AB10" s="106">
        <f>'Te Aka Puaho'!AC$20</f>
        <v>0</v>
      </c>
      <c r="AC10" s="106">
        <f>'Te Aka Puaho'!AD$20</f>
        <v>2</v>
      </c>
      <c r="AD10" s="106">
        <f>'Te Aka Puaho'!AE$20</f>
        <v>0</v>
      </c>
      <c r="AE10" s="106">
        <f>'Te Aka Puaho'!AF$20</f>
        <v>0</v>
      </c>
      <c r="AF10" s="106">
        <f>'Te Aka Puaho'!AG$20</f>
        <v>0</v>
      </c>
      <c r="AG10" s="106">
        <f>'Te Aka Puaho'!AH$20</f>
        <v>10</v>
      </c>
      <c r="AH10" s="106">
        <f>'Te Aka Puaho'!AI$20</f>
        <v>28</v>
      </c>
      <c r="AI10" s="106">
        <f>'Te Aka Puaho'!AJ$20</f>
        <v>0</v>
      </c>
      <c r="AJ10" s="106">
        <f>'Te Aka Puaho'!AK$20</f>
        <v>0</v>
      </c>
      <c r="AK10" s="106">
        <f>'Te Aka Puaho'!AL$20</f>
        <v>0</v>
      </c>
      <c r="AL10" s="106">
        <f>'Te Aka Puaho'!AM$20</f>
        <v>0</v>
      </c>
      <c r="AM10" s="106">
        <f>'Te Aka Puaho'!AN$20</f>
        <v>0</v>
      </c>
      <c r="AN10" s="106">
        <f>'Te Aka Puaho'!AO$20</f>
        <v>33</v>
      </c>
      <c r="AO10" s="106">
        <f>'Te Aka Puaho'!AP$20</f>
        <v>8</v>
      </c>
      <c r="AP10" s="106">
        <f>'Te Aka Puaho'!AQ$20</f>
        <v>35</v>
      </c>
      <c r="AQ10" s="118">
        <f>'Te Aka Puaho'!AR$20</f>
        <v>0</v>
      </c>
      <c r="AR10" s="118">
        <f>'Te Aka Puaho'!AS$20</f>
        <v>0</v>
      </c>
      <c r="AS10" s="118">
        <f>'Te Aka Puaho'!AT$20</f>
        <v>6</v>
      </c>
      <c r="AT10" s="118">
        <f>'Te Aka Puaho'!AU$20</f>
        <v>7</v>
      </c>
      <c r="AU10" s="118">
        <f>'Te Aka Puaho'!AV$20</f>
        <v>0</v>
      </c>
      <c r="AV10" s="118">
        <f>'Te Aka Puaho'!AW$20</f>
        <v>0</v>
      </c>
      <c r="AW10" s="118">
        <f>'Te Aka Puaho'!AX$20</f>
        <v>0</v>
      </c>
      <c r="AX10" s="118">
        <f>'Te Aka Puaho'!AY$20</f>
        <v>0</v>
      </c>
      <c r="AY10" s="118">
        <f>'Te Aka Puaho'!AZ$20</f>
        <v>0</v>
      </c>
      <c r="AZ10" s="118">
        <f>'Te Aka Puaho'!BA$20</f>
        <v>0</v>
      </c>
      <c r="BA10" s="118">
        <f>'Te Aka Puaho'!BB$20</f>
        <v>3</v>
      </c>
      <c r="BB10" s="118">
        <f>'Te Aka Puaho'!BC$20</f>
        <v>3</v>
      </c>
      <c r="BC10" s="118">
        <f>'Te Aka Puaho'!BD$20</f>
        <v>0</v>
      </c>
      <c r="BD10" s="118">
        <f>'Te Aka Puaho'!BE$20</f>
        <v>0</v>
      </c>
      <c r="BE10" s="118">
        <f>'Te Aka Puaho'!BF$20</f>
        <v>0</v>
      </c>
      <c r="BF10" s="118">
        <f>'Te Aka Puaho'!BG$20</f>
        <v>0</v>
      </c>
      <c r="BG10" s="118">
        <f>'Te Aka Puaho'!BH$20</f>
        <v>0</v>
      </c>
      <c r="BH10" s="118">
        <f>'Te Aka Puaho'!BI$20</f>
        <v>0</v>
      </c>
      <c r="BI10" s="118">
        <f>'Te Aka Puaho'!BJ$20</f>
        <v>0</v>
      </c>
      <c r="BJ10" s="118">
        <f>'Te Aka Puaho'!BK$20</f>
        <v>0</v>
      </c>
      <c r="BK10" s="118">
        <f>'Te Aka Puaho'!BL$20</f>
        <v>0</v>
      </c>
      <c r="BL10" s="118">
        <f>'Te Aka Puaho'!BM$20</f>
        <v>0</v>
      </c>
      <c r="BM10" s="118">
        <f>'Te Aka Puaho'!BN$20</f>
        <v>2</v>
      </c>
      <c r="BN10" s="118">
        <f>'Te Aka Puaho'!BO$20</f>
        <v>5</v>
      </c>
      <c r="BO10" s="118">
        <f>'Te Aka Puaho'!BP$20</f>
        <v>0</v>
      </c>
      <c r="BP10" s="118">
        <f>'Te Aka Puaho'!BQ$20</f>
        <v>0</v>
      </c>
      <c r="BQ10" s="118">
        <f>'Te Aka Puaho'!BR$20</f>
        <v>0</v>
      </c>
      <c r="BR10" s="119">
        <f>'Te Aka Puaho'!BS$20</f>
        <v>0</v>
      </c>
    </row>
    <row r="11" spans="1:71" s="55" customFormat="1" ht="17.899999999999999" customHeight="1" x14ac:dyDescent="0.35">
      <c r="A11" s="86"/>
      <c r="B11" s="87"/>
      <c r="C11" s="88"/>
      <c r="D11" s="88"/>
      <c r="E11" s="92" t="s">
        <v>96</v>
      </c>
      <c r="F11" s="98">
        <f>SUM(F4:F10)</f>
        <v>19054</v>
      </c>
      <c r="G11" s="98">
        <f>SUM(G4:G10)</f>
        <v>8373</v>
      </c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  <c r="AN11" s="98"/>
      <c r="AO11" s="98"/>
      <c r="AP11" s="98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F11" s="120"/>
      <c r="BG11" s="120"/>
      <c r="BH11" s="120"/>
      <c r="BI11" s="120"/>
      <c r="BJ11" s="120"/>
      <c r="BK11" s="120"/>
      <c r="BL11" s="120"/>
      <c r="BM11" s="120"/>
      <c r="BN11" s="120"/>
      <c r="BO11" s="120"/>
      <c r="BP11" s="120"/>
      <c r="BQ11" s="120"/>
      <c r="BR11" s="120"/>
      <c r="BS11" s="52"/>
    </row>
    <row r="12" spans="1:71" s="55" customFormat="1" ht="17.899999999999999" customHeight="1" x14ac:dyDescent="0.35">
      <c r="A12" s="89"/>
      <c r="B12" s="90"/>
      <c r="C12" s="91"/>
      <c r="D12" s="91"/>
      <c r="E12" s="93" t="s">
        <v>97</v>
      </c>
      <c r="F12" s="109">
        <v>20213</v>
      </c>
      <c r="G12" s="109">
        <v>9116</v>
      </c>
      <c r="H12" s="109">
        <v>0</v>
      </c>
      <c r="I12" s="109">
        <v>1076</v>
      </c>
      <c r="J12" s="109">
        <v>912</v>
      </c>
      <c r="K12" s="109">
        <v>1571</v>
      </c>
      <c r="L12" s="109">
        <v>2960</v>
      </c>
      <c r="M12" s="109">
        <v>6245</v>
      </c>
      <c r="N12" s="109">
        <v>752</v>
      </c>
      <c r="O12" s="109">
        <v>1206</v>
      </c>
      <c r="P12" s="109">
        <v>2062</v>
      </c>
      <c r="Q12" s="109">
        <v>3315</v>
      </c>
      <c r="R12" s="109">
        <v>557</v>
      </c>
      <c r="S12" s="109">
        <v>878</v>
      </c>
      <c r="T12" s="109">
        <v>1007</v>
      </c>
      <c r="U12" s="109">
        <v>1311</v>
      </c>
      <c r="V12" s="109">
        <v>1613</v>
      </c>
      <c r="W12" s="109">
        <v>864</v>
      </c>
      <c r="X12" s="109">
        <v>747</v>
      </c>
      <c r="Y12" s="109">
        <v>992</v>
      </c>
      <c r="Z12" s="109">
        <v>1147</v>
      </c>
      <c r="AA12" s="109">
        <v>1567</v>
      </c>
      <c r="AB12" s="109">
        <v>719</v>
      </c>
      <c r="AC12" s="109">
        <v>624</v>
      </c>
      <c r="AD12" s="109">
        <v>713</v>
      </c>
      <c r="AE12" s="109">
        <v>2630.9</v>
      </c>
      <c r="AF12" s="109">
        <v>1438.17</v>
      </c>
      <c r="AG12" s="109">
        <v>14836.099999999999</v>
      </c>
      <c r="AH12" s="109">
        <v>265</v>
      </c>
      <c r="AI12" s="109">
        <v>305</v>
      </c>
      <c r="AJ12" s="109">
        <v>54</v>
      </c>
      <c r="AK12" s="109">
        <v>51</v>
      </c>
      <c r="AL12" s="109">
        <v>19</v>
      </c>
      <c r="AM12" s="109">
        <v>358</v>
      </c>
      <c r="AN12" s="109">
        <v>3619.66</v>
      </c>
      <c r="AO12" s="109">
        <v>1763.72</v>
      </c>
      <c r="AP12" s="109">
        <v>6448.12</v>
      </c>
      <c r="AQ12" s="121">
        <v>206.05</v>
      </c>
      <c r="AR12" s="121">
        <v>7216.5</v>
      </c>
      <c r="AS12" s="121">
        <v>56</v>
      </c>
      <c r="AT12" s="121">
        <v>236.5</v>
      </c>
      <c r="AU12" s="121">
        <v>41</v>
      </c>
      <c r="AV12" s="121">
        <v>1030</v>
      </c>
      <c r="AW12" s="121">
        <v>31</v>
      </c>
      <c r="AX12" s="121">
        <v>137.5</v>
      </c>
      <c r="AY12" s="121">
        <v>52.5</v>
      </c>
      <c r="AZ12" s="121">
        <v>707.5</v>
      </c>
      <c r="BA12" s="121">
        <v>1943</v>
      </c>
      <c r="BB12" s="121">
        <v>2792.5</v>
      </c>
      <c r="BC12" s="121">
        <v>64</v>
      </c>
      <c r="BD12" s="121">
        <v>1259.0999999999999</v>
      </c>
      <c r="BE12" s="121">
        <v>489</v>
      </c>
      <c r="BF12" s="121">
        <v>1175.5</v>
      </c>
      <c r="BG12" s="121">
        <v>64.3</v>
      </c>
      <c r="BH12" s="121">
        <v>1031.5</v>
      </c>
      <c r="BI12" s="121">
        <v>992.5</v>
      </c>
      <c r="BJ12" s="121">
        <v>1594</v>
      </c>
      <c r="BK12" s="121">
        <v>190.4</v>
      </c>
      <c r="BL12" s="121">
        <v>2725</v>
      </c>
      <c r="BM12" s="121">
        <v>657</v>
      </c>
      <c r="BN12" s="121">
        <v>2093.25</v>
      </c>
      <c r="BO12" s="121">
        <v>163.19999999999999</v>
      </c>
      <c r="BP12" s="121">
        <v>1341.6</v>
      </c>
      <c r="BQ12" s="121">
        <v>2324</v>
      </c>
      <c r="BR12" s="122">
        <v>3484.2</v>
      </c>
      <c r="BS12" s="60"/>
    </row>
    <row r="13" spans="1:71" s="55" customFormat="1" ht="15.5" x14ac:dyDescent="0.35">
      <c r="A13" s="94"/>
      <c r="B13" s="95"/>
      <c r="C13" s="96"/>
      <c r="D13" s="96"/>
      <c r="E13" s="97" t="s">
        <v>98</v>
      </c>
      <c r="F13" s="99">
        <f>F11/F12</f>
        <v>0.94266066392915449</v>
      </c>
      <c r="G13" s="99">
        <f>G11/G12</f>
        <v>0.91849495392716107</v>
      </c>
      <c r="H13" s="99"/>
      <c r="I13" s="99">
        <f>I11/I12</f>
        <v>0</v>
      </c>
      <c r="J13" s="99">
        <f>J11/J12</f>
        <v>0</v>
      </c>
      <c r="K13" s="99">
        <f t="shared" ref="K13:BR13" si="2">K11/K12</f>
        <v>0</v>
      </c>
      <c r="L13" s="99">
        <f t="shared" si="2"/>
        <v>0</v>
      </c>
      <c r="M13" s="99">
        <f t="shared" si="2"/>
        <v>0</v>
      </c>
      <c r="N13" s="99">
        <f t="shared" si="2"/>
        <v>0</v>
      </c>
      <c r="O13" s="99">
        <f t="shared" si="2"/>
        <v>0</v>
      </c>
      <c r="P13" s="99">
        <f t="shared" si="2"/>
        <v>0</v>
      </c>
      <c r="Q13" s="99">
        <f t="shared" si="2"/>
        <v>0</v>
      </c>
      <c r="R13" s="99">
        <f t="shared" si="2"/>
        <v>0</v>
      </c>
      <c r="S13" s="99">
        <f t="shared" si="2"/>
        <v>0</v>
      </c>
      <c r="T13" s="99">
        <f t="shared" si="2"/>
        <v>0</v>
      </c>
      <c r="U13" s="99">
        <f t="shared" si="2"/>
        <v>0</v>
      </c>
      <c r="V13" s="99">
        <f t="shared" si="2"/>
        <v>0</v>
      </c>
      <c r="W13" s="99">
        <f t="shared" si="2"/>
        <v>0</v>
      </c>
      <c r="X13" s="99">
        <f t="shared" si="2"/>
        <v>0</v>
      </c>
      <c r="Y13" s="99">
        <f t="shared" si="2"/>
        <v>0</v>
      </c>
      <c r="Z13" s="99">
        <f t="shared" si="2"/>
        <v>0</v>
      </c>
      <c r="AA13" s="99">
        <f t="shared" si="2"/>
        <v>0</v>
      </c>
      <c r="AB13" s="99">
        <f t="shared" si="2"/>
        <v>0</v>
      </c>
      <c r="AC13" s="99">
        <f t="shared" si="2"/>
        <v>0</v>
      </c>
      <c r="AD13" s="99">
        <f t="shared" si="2"/>
        <v>0</v>
      </c>
      <c r="AE13" s="99">
        <f t="shared" si="2"/>
        <v>0</v>
      </c>
      <c r="AF13" s="99">
        <f t="shared" si="2"/>
        <v>0</v>
      </c>
      <c r="AG13" s="99">
        <f t="shared" si="2"/>
        <v>0</v>
      </c>
      <c r="AH13" s="99">
        <f t="shared" si="2"/>
        <v>0</v>
      </c>
      <c r="AI13" s="99">
        <f t="shared" si="2"/>
        <v>0</v>
      </c>
      <c r="AJ13" s="99">
        <f t="shared" si="2"/>
        <v>0</v>
      </c>
      <c r="AK13" s="99">
        <f t="shared" si="2"/>
        <v>0</v>
      </c>
      <c r="AL13" s="99">
        <f t="shared" si="2"/>
        <v>0</v>
      </c>
      <c r="AM13" s="99">
        <f t="shared" si="2"/>
        <v>0</v>
      </c>
      <c r="AN13" s="99">
        <f t="shared" si="2"/>
        <v>0</v>
      </c>
      <c r="AO13" s="99">
        <f t="shared" si="2"/>
        <v>0</v>
      </c>
      <c r="AP13" s="99">
        <f t="shared" si="2"/>
        <v>0</v>
      </c>
      <c r="AQ13" s="99">
        <f t="shared" si="2"/>
        <v>0</v>
      </c>
      <c r="AR13" s="99">
        <f t="shared" si="2"/>
        <v>0</v>
      </c>
      <c r="AS13" s="99">
        <f t="shared" si="2"/>
        <v>0</v>
      </c>
      <c r="AT13" s="99">
        <f t="shared" si="2"/>
        <v>0</v>
      </c>
      <c r="AU13" s="99">
        <f t="shared" si="2"/>
        <v>0</v>
      </c>
      <c r="AV13" s="99">
        <f t="shared" si="2"/>
        <v>0</v>
      </c>
      <c r="AW13" s="99">
        <f t="shared" si="2"/>
        <v>0</v>
      </c>
      <c r="AX13" s="99">
        <f t="shared" si="2"/>
        <v>0</v>
      </c>
      <c r="AY13" s="99">
        <f t="shared" si="2"/>
        <v>0</v>
      </c>
      <c r="AZ13" s="99">
        <f t="shared" si="2"/>
        <v>0</v>
      </c>
      <c r="BA13" s="99">
        <f t="shared" si="2"/>
        <v>0</v>
      </c>
      <c r="BB13" s="99">
        <f t="shared" si="2"/>
        <v>0</v>
      </c>
      <c r="BC13" s="99">
        <f t="shared" si="2"/>
        <v>0</v>
      </c>
      <c r="BD13" s="99">
        <f t="shared" si="2"/>
        <v>0</v>
      </c>
      <c r="BE13" s="99">
        <f t="shared" si="2"/>
        <v>0</v>
      </c>
      <c r="BF13" s="99">
        <f t="shared" si="2"/>
        <v>0</v>
      </c>
      <c r="BG13" s="99">
        <f t="shared" si="2"/>
        <v>0</v>
      </c>
      <c r="BH13" s="99">
        <f t="shared" si="2"/>
        <v>0</v>
      </c>
      <c r="BI13" s="99">
        <f t="shared" si="2"/>
        <v>0</v>
      </c>
      <c r="BJ13" s="99">
        <f t="shared" si="2"/>
        <v>0</v>
      </c>
      <c r="BK13" s="99">
        <f t="shared" si="2"/>
        <v>0</v>
      </c>
      <c r="BL13" s="99">
        <f t="shared" si="2"/>
        <v>0</v>
      </c>
      <c r="BM13" s="99">
        <f t="shared" si="2"/>
        <v>0</v>
      </c>
      <c r="BN13" s="99">
        <f t="shared" si="2"/>
        <v>0</v>
      </c>
      <c r="BO13" s="99">
        <f t="shared" si="2"/>
        <v>0</v>
      </c>
      <c r="BP13" s="99">
        <f t="shared" si="2"/>
        <v>0</v>
      </c>
      <c r="BQ13" s="99">
        <f t="shared" si="2"/>
        <v>0</v>
      </c>
      <c r="BR13" s="99">
        <f t="shared" si="2"/>
        <v>0</v>
      </c>
      <c r="BS13" s="62"/>
    </row>
    <row r="14" spans="1:71" ht="17.899999999999999" customHeight="1" x14ac:dyDescent="0.3"/>
    <row r="15" spans="1:71" ht="17.899999999999999" customHeight="1" x14ac:dyDescent="0.3"/>
    <row r="16" spans="1:71" ht="17.899999999999999" customHeight="1" x14ac:dyDescent="0.3">
      <c r="F16" s="31"/>
    </row>
    <row r="17" spans="1:70" ht="17.899999999999999" customHeight="1" x14ac:dyDescent="0.3"/>
    <row r="18" spans="1:70" ht="17.899999999999999" customHeight="1" x14ac:dyDescent="0.3"/>
    <row r="19" spans="1:70" ht="17.899999999999999" customHeight="1" x14ac:dyDescent="0.3"/>
    <row r="20" spans="1:70" ht="17.899999999999999" customHeight="1" x14ac:dyDescent="0.3"/>
    <row r="21" spans="1:70" ht="17.899999999999999" customHeight="1" x14ac:dyDescent="0.3"/>
    <row r="22" spans="1:70" ht="17.899999999999999" customHeight="1" x14ac:dyDescent="0.3"/>
    <row r="23" spans="1:70" ht="17.899999999999999" customHeight="1" x14ac:dyDescent="0.3"/>
    <row r="24" spans="1:70" ht="17.899999999999999" customHeight="1" x14ac:dyDescent="0.3"/>
    <row r="25" spans="1:70" ht="17.899999999999999" customHeight="1" x14ac:dyDescent="0.3"/>
    <row r="26" spans="1:70" s="30" customFormat="1" ht="18.5" x14ac:dyDescent="0.4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B84C0-9D60-4F3D-90FF-C7E9C48910BE}">
  <sheetPr>
    <tabColor rgb="FFFF0000"/>
  </sheetPr>
  <dimension ref="A1:BS44"/>
  <sheetViews>
    <sheetView zoomScaleNormal="100" workbookViewId="0">
      <pane xSplit="5" ySplit="3" topLeftCell="F6" activePane="bottomRight" state="frozen"/>
      <selection pane="topRight" activeCell="F1" sqref="F1"/>
      <selection pane="bottomLeft" activeCell="A4" sqref="A4"/>
      <selection pane="bottomRight" activeCell="D23" sqref="D23"/>
    </sheetView>
  </sheetViews>
  <sheetFormatPr defaultColWidth="12.1796875" defaultRowHeight="13" x14ac:dyDescent="0.3"/>
  <cols>
    <col min="1" max="1" width="12.1796875" style="2"/>
    <col min="2" max="2" width="13.54296875" style="2" customWidth="1"/>
    <col min="3" max="3" width="12.1796875" style="2"/>
    <col min="4" max="4" width="57.54296875" style="2" bestFit="1" customWidth="1"/>
    <col min="5" max="5" width="21.81640625" style="2" bestFit="1" customWidth="1"/>
    <col min="6" max="70" width="15.54296875" style="2" customWidth="1"/>
    <col min="71" max="16384" width="12.1796875" style="2"/>
  </cols>
  <sheetData>
    <row r="1" spans="1:71" ht="23.5" x14ac:dyDescent="0.55000000000000004">
      <c r="A1" s="1" t="s">
        <v>99</v>
      </c>
      <c r="I1" s="135" t="s">
        <v>4</v>
      </c>
      <c r="J1" s="135"/>
      <c r="K1" s="135"/>
      <c r="L1" s="135"/>
      <c r="M1" s="135"/>
      <c r="N1" s="135"/>
      <c r="O1" s="135"/>
      <c r="P1" s="135"/>
      <c r="Q1" s="135"/>
      <c r="R1" s="136" t="s">
        <v>5</v>
      </c>
      <c r="S1" s="136"/>
      <c r="T1" s="136"/>
      <c r="U1" s="136"/>
      <c r="V1" s="136"/>
      <c r="W1" s="136"/>
      <c r="X1" s="136"/>
      <c r="Y1" s="136"/>
      <c r="Z1" s="136"/>
      <c r="AA1" s="137" t="s">
        <v>6</v>
      </c>
      <c r="AB1" s="137"/>
      <c r="AC1" s="137"/>
      <c r="AD1" s="137"/>
      <c r="AE1" s="138" t="s">
        <v>7</v>
      </c>
      <c r="AF1" s="138"/>
      <c r="AG1" s="138"/>
      <c r="AH1" s="135" t="s">
        <v>8</v>
      </c>
      <c r="AI1" s="135"/>
      <c r="AJ1" s="136" t="s">
        <v>9</v>
      </c>
      <c r="AK1" s="136"/>
      <c r="AL1" s="135" t="s">
        <v>10</v>
      </c>
      <c r="AM1" s="135"/>
      <c r="AN1" s="136" t="s">
        <v>11</v>
      </c>
      <c r="AO1" s="136"/>
      <c r="AP1" s="136"/>
      <c r="AQ1" s="135" t="s">
        <v>12</v>
      </c>
      <c r="AR1" s="135"/>
      <c r="AS1" s="135"/>
      <c r="AT1" s="135"/>
      <c r="AU1" s="136" t="s">
        <v>13</v>
      </c>
      <c r="AV1" s="136"/>
      <c r="AW1" s="136"/>
      <c r="AX1" s="136"/>
      <c r="AY1" s="135" t="s">
        <v>14</v>
      </c>
      <c r="AZ1" s="135"/>
      <c r="BA1" s="135"/>
      <c r="BB1" s="135"/>
      <c r="BC1" s="136" t="s">
        <v>15</v>
      </c>
      <c r="BD1" s="136"/>
      <c r="BE1" s="136"/>
      <c r="BF1" s="136"/>
      <c r="BG1" s="135" t="s">
        <v>16</v>
      </c>
      <c r="BH1" s="135"/>
      <c r="BI1" s="135"/>
      <c r="BJ1" s="135"/>
      <c r="BK1" s="136" t="s">
        <v>17</v>
      </c>
      <c r="BL1" s="136"/>
      <c r="BM1" s="136"/>
      <c r="BN1" s="136"/>
      <c r="BO1" s="135" t="s">
        <v>18</v>
      </c>
      <c r="BP1" s="135"/>
      <c r="BQ1" s="135"/>
      <c r="BR1" s="135"/>
    </row>
    <row r="2" spans="1:71" ht="17.899999999999999" customHeight="1" x14ac:dyDescent="0.3">
      <c r="A2" s="3"/>
      <c r="B2" s="3"/>
      <c r="C2" s="3"/>
      <c r="D2" s="3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6"/>
      <c r="AF2" s="6"/>
      <c r="AG2" s="6"/>
      <c r="AH2" s="5"/>
      <c r="AI2" s="5"/>
      <c r="AJ2" s="5"/>
      <c r="AK2" s="5"/>
      <c r="AL2" s="6"/>
      <c r="AM2" s="6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</row>
    <row r="3" spans="1:71" s="12" customFormat="1" ht="82" customHeight="1" x14ac:dyDescent="0.3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99999999999999" customHeight="1" x14ac:dyDescent="0.35">
      <c r="A4" s="35">
        <v>1</v>
      </c>
      <c r="B4" s="35" t="s">
        <v>89</v>
      </c>
      <c r="C4" s="35">
        <v>9659</v>
      </c>
      <c r="D4" s="36" t="s">
        <v>104</v>
      </c>
      <c r="E4" s="36"/>
      <c r="F4" s="35" t="s">
        <v>109</v>
      </c>
      <c r="G4" s="37">
        <f>SUM(tblAlpine[[#This Row],[Roll Members No Data ]:[Roll Members Male Over 65]])</f>
        <v>9</v>
      </c>
      <c r="H4" s="37">
        <f>SUM(tblAlpine[[#This Row],[Associate Members No Data]:[Associate Members Male Over 65]])</f>
        <v>7</v>
      </c>
      <c r="I4" s="38"/>
      <c r="J4" s="39"/>
      <c r="K4" s="39"/>
      <c r="L4" s="39"/>
      <c r="M4" s="39"/>
      <c r="N4" s="39">
        <v>5</v>
      </c>
      <c r="O4" s="39"/>
      <c r="P4" s="39"/>
      <c r="Q4" s="39"/>
      <c r="R4" s="39">
        <v>4</v>
      </c>
      <c r="S4" s="37"/>
      <c r="T4" s="39"/>
      <c r="U4" s="39"/>
      <c r="V4" s="39">
        <v>1</v>
      </c>
      <c r="W4" s="39">
        <v>2</v>
      </c>
      <c r="X4" s="39"/>
      <c r="Y4" s="39"/>
      <c r="Z4" s="39">
        <v>1</v>
      </c>
      <c r="AA4" s="39">
        <v>3</v>
      </c>
      <c r="AB4" s="39">
        <v>2</v>
      </c>
      <c r="AC4" s="39">
        <v>3</v>
      </c>
      <c r="AD4" s="39">
        <v>4</v>
      </c>
      <c r="AE4" s="39"/>
      <c r="AF4" s="39"/>
      <c r="AG4" s="39"/>
      <c r="AH4" s="39">
        <v>16</v>
      </c>
      <c r="AI4" s="39"/>
      <c r="AJ4" s="39"/>
      <c r="AK4" s="39"/>
      <c r="AL4" s="39"/>
      <c r="AM4" s="39"/>
      <c r="AN4" s="39"/>
      <c r="AO4" s="39">
        <v>7</v>
      </c>
      <c r="AP4" s="39"/>
      <c r="AQ4" s="74">
        <v>6</v>
      </c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>
        <v>5</v>
      </c>
      <c r="BC4" s="74">
        <v>5</v>
      </c>
      <c r="BD4" s="74"/>
      <c r="BE4" s="74"/>
      <c r="BF4" s="74"/>
      <c r="BG4" s="74"/>
      <c r="BH4" s="74"/>
      <c r="BI4" s="74"/>
      <c r="BJ4" s="74">
        <v>3</v>
      </c>
      <c r="BK4" s="74">
        <v>7</v>
      </c>
      <c r="BL4" s="74"/>
      <c r="BM4" s="74"/>
      <c r="BN4" s="74">
        <v>2</v>
      </c>
      <c r="BO4" s="74">
        <v>8</v>
      </c>
      <c r="BP4" s="74"/>
      <c r="BQ4" s="74"/>
      <c r="BR4" s="74"/>
      <c r="BS4" s="74"/>
    </row>
    <row r="5" spans="1:71" ht="17.899999999999999" customHeight="1" x14ac:dyDescent="0.35">
      <c r="A5" s="35">
        <f t="shared" ref="A5:A35" si="0">A4+1</f>
        <v>2</v>
      </c>
      <c r="B5" s="35" t="s">
        <v>89</v>
      </c>
      <c r="C5" s="35">
        <v>9739</v>
      </c>
      <c r="D5" s="36" t="s">
        <v>106</v>
      </c>
      <c r="E5" s="36"/>
      <c r="F5" s="35" t="s">
        <v>105</v>
      </c>
      <c r="G5" s="37">
        <f>SUM(tblAlpine[[#This Row],[Roll Members No Data ]:[Roll Members Male Over 65]])</f>
        <v>12</v>
      </c>
      <c r="H5" s="37">
        <f>SUM(tblAlpine[[#This Row],[Associate Members No Data]:[Associate Members Male Over 65]])</f>
        <v>0</v>
      </c>
      <c r="I5" s="38"/>
      <c r="J5" s="39"/>
      <c r="K5" s="39"/>
      <c r="L5" s="39"/>
      <c r="M5" s="39">
        <v>1</v>
      </c>
      <c r="N5" s="39">
        <v>7</v>
      </c>
      <c r="O5" s="39"/>
      <c r="P5" s="39"/>
      <c r="Q5" s="39">
        <v>1</v>
      </c>
      <c r="R5" s="39">
        <v>3</v>
      </c>
      <c r="S5" s="39">
        <v>0</v>
      </c>
      <c r="T5" s="39"/>
      <c r="U5" s="39"/>
      <c r="V5" s="39"/>
      <c r="W5" s="39"/>
      <c r="X5" s="39"/>
      <c r="Y5" s="39"/>
      <c r="Z5" s="39"/>
      <c r="AA5" s="39"/>
      <c r="AB5" s="39"/>
      <c r="AC5" s="39">
        <v>2</v>
      </c>
      <c r="AD5" s="39"/>
      <c r="AE5" s="39"/>
      <c r="AF5" s="39"/>
      <c r="AG5" s="39"/>
      <c r="AH5" s="39">
        <v>11</v>
      </c>
      <c r="AI5" s="39"/>
      <c r="AJ5" s="39"/>
      <c r="AK5" s="39"/>
      <c r="AL5" s="39"/>
      <c r="AM5" s="39"/>
      <c r="AN5" s="39"/>
      <c r="AO5" s="39"/>
      <c r="AP5" s="39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4"/>
      <c r="BE5" s="74"/>
      <c r="BF5" s="74"/>
      <c r="BG5" s="74"/>
      <c r="BH5" s="74"/>
      <c r="BI5" s="74"/>
      <c r="BJ5" s="74"/>
      <c r="BK5" s="74"/>
      <c r="BL5" s="74"/>
      <c r="BM5" s="74"/>
      <c r="BN5" s="74">
        <v>2</v>
      </c>
      <c r="BO5" s="74">
        <v>4.5</v>
      </c>
      <c r="BP5" s="74"/>
      <c r="BQ5" s="74"/>
      <c r="BR5" s="74"/>
      <c r="BS5" s="74"/>
    </row>
    <row r="6" spans="1:71" ht="17.899999999999999" customHeight="1" x14ac:dyDescent="0.35">
      <c r="A6" s="35">
        <f t="shared" si="0"/>
        <v>3</v>
      </c>
      <c r="B6" s="35" t="s">
        <v>89</v>
      </c>
      <c r="C6" s="35">
        <v>9707</v>
      </c>
      <c r="D6" s="36" t="s">
        <v>107</v>
      </c>
      <c r="E6" s="36"/>
      <c r="F6" s="35" t="s">
        <v>105</v>
      </c>
      <c r="G6" s="37">
        <f>SUM(tblAlpine[[#This Row],[Roll Members No Data ]:[Roll Members Male Over 65]])</f>
        <v>89</v>
      </c>
      <c r="H6" s="37">
        <f>SUM(tblAlpine[[#This Row],[Associate Members No Data]:[Associate Members Male Over 65]])</f>
        <v>82</v>
      </c>
      <c r="I6" s="38"/>
      <c r="J6" s="39"/>
      <c r="K6" s="39"/>
      <c r="L6" s="39">
        <v>2</v>
      </c>
      <c r="M6" s="39">
        <v>4</v>
      </c>
      <c r="N6" s="39">
        <v>52</v>
      </c>
      <c r="O6" s="39"/>
      <c r="P6" s="39">
        <v>1</v>
      </c>
      <c r="Q6" s="39">
        <v>1</v>
      </c>
      <c r="R6" s="39">
        <v>29</v>
      </c>
      <c r="S6" s="39"/>
      <c r="T6" s="39">
        <v>2</v>
      </c>
      <c r="U6" s="39">
        <v>1</v>
      </c>
      <c r="V6" s="39">
        <v>6</v>
      </c>
      <c r="W6" s="39">
        <v>35</v>
      </c>
      <c r="X6" s="39">
        <v>2</v>
      </c>
      <c r="Y6" s="39"/>
      <c r="Z6" s="39">
        <v>5</v>
      </c>
      <c r="AA6" s="39">
        <v>31</v>
      </c>
      <c r="AB6" s="39"/>
      <c r="AC6" s="39">
        <v>14</v>
      </c>
      <c r="AD6" s="39"/>
      <c r="AE6" s="39"/>
      <c r="AF6" s="39">
        <v>4</v>
      </c>
      <c r="AG6" s="39"/>
      <c r="AH6" s="39">
        <v>44</v>
      </c>
      <c r="AI6" s="39">
        <v>1</v>
      </c>
      <c r="AJ6" s="39"/>
      <c r="AK6" s="39"/>
      <c r="AL6" s="39"/>
      <c r="AM6" s="39"/>
      <c r="AN6" s="39"/>
      <c r="AO6" s="39"/>
      <c r="AP6" s="39"/>
      <c r="AQ6" s="74"/>
      <c r="AR6" s="74">
        <v>1</v>
      </c>
      <c r="AS6" s="74"/>
      <c r="AT6" s="74"/>
      <c r="AU6" s="74"/>
      <c r="AV6" s="74"/>
      <c r="AW6" s="74"/>
      <c r="AX6" s="74"/>
      <c r="AY6" s="74"/>
      <c r="AZ6" s="74"/>
      <c r="BA6" s="74"/>
      <c r="BB6" s="74">
        <v>33</v>
      </c>
      <c r="BC6" s="74">
        <v>15</v>
      </c>
      <c r="BD6" s="74"/>
      <c r="BE6" s="74"/>
      <c r="BF6" s="74"/>
      <c r="BG6" s="74"/>
      <c r="BH6" s="74"/>
      <c r="BI6" s="74"/>
      <c r="BJ6" s="74"/>
      <c r="BK6" s="74"/>
      <c r="BL6" s="74">
        <v>1</v>
      </c>
      <c r="BM6" s="74">
        <v>13.5</v>
      </c>
      <c r="BN6" s="74"/>
      <c r="BO6" s="74"/>
      <c r="BP6" s="74">
        <v>1</v>
      </c>
      <c r="BQ6" s="74">
        <v>1</v>
      </c>
      <c r="BR6" s="74"/>
      <c r="BS6" s="74"/>
    </row>
    <row r="7" spans="1:71" ht="17.899999999999999" customHeight="1" x14ac:dyDescent="0.35">
      <c r="A7" s="35">
        <f t="shared" si="0"/>
        <v>4</v>
      </c>
      <c r="B7" s="35" t="s">
        <v>89</v>
      </c>
      <c r="C7" s="35">
        <v>9695</v>
      </c>
      <c r="D7" s="36" t="s">
        <v>108</v>
      </c>
      <c r="E7" s="36"/>
      <c r="F7" s="35" t="s">
        <v>109</v>
      </c>
      <c r="G7" s="37">
        <f>SUM(tblAlpine[[#This Row],[Roll Members No Data ]:[Roll Members Male Over 65]])</f>
        <v>118</v>
      </c>
      <c r="H7" s="37">
        <f>SUM(tblAlpine[[#This Row],[Associate Members No Data]:[Associate Members Male Over 65]])</f>
        <v>38</v>
      </c>
      <c r="I7" s="38"/>
      <c r="J7" s="39"/>
      <c r="K7" s="37">
        <v>2</v>
      </c>
      <c r="L7" s="37">
        <v>5</v>
      </c>
      <c r="M7" s="37">
        <v>10</v>
      </c>
      <c r="N7" s="37">
        <v>58</v>
      </c>
      <c r="O7" s="37"/>
      <c r="P7" s="37">
        <v>2</v>
      </c>
      <c r="Q7" s="37">
        <v>5</v>
      </c>
      <c r="R7" s="37">
        <v>36</v>
      </c>
      <c r="S7" s="37"/>
      <c r="T7" s="37">
        <v>2</v>
      </c>
      <c r="U7" s="37">
        <v>2</v>
      </c>
      <c r="V7" s="37">
        <v>5</v>
      </c>
      <c r="W7" s="37">
        <v>17</v>
      </c>
      <c r="X7" s="37">
        <v>1</v>
      </c>
      <c r="Y7" s="37">
        <v>1</v>
      </c>
      <c r="Z7" s="37">
        <v>2</v>
      </c>
      <c r="AA7" s="37">
        <v>8</v>
      </c>
      <c r="AB7" s="37">
        <v>2</v>
      </c>
      <c r="AC7" s="37">
        <v>7</v>
      </c>
      <c r="AD7" s="37"/>
      <c r="AE7" s="37">
        <v>18</v>
      </c>
      <c r="AF7" s="37">
        <v>4</v>
      </c>
      <c r="AG7" s="37"/>
      <c r="AH7" s="37">
        <v>41</v>
      </c>
      <c r="AI7" s="37"/>
      <c r="AJ7" s="37"/>
      <c r="AK7" s="37"/>
      <c r="AL7" s="37"/>
      <c r="AM7" s="37"/>
      <c r="AN7" s="37"/>
      <c r="AO7" s="37"/>
      <c r="AP7" s="37"/>
      <c r="AQ7" s="73">
        <v>18</v>
      </c>
      <c r="AR7" s="73">
        <v>1</v>
      </c>
      <c r="AS7" s="73">
        <v>50</v>
      </c>
      <c r="AT7" s="73"/>
      <c r="AU7" s="73"/>
      <c r="AV7" s="73"/>
      <c r="AW7" s="73"/>
      <c r="AX7" s="73"/>
      <c r="AY7" s="73"/>
      <c r="AZ7" s="73">
        <v>1</v>
      </c>
      <c r="BA7" s="73">
        <v>25</v>
      </c>
      <c r="BB7" s="73">
        <v>5</v>
      </c>
      <c r="BC7" s="73">
        <v>2</v>
      </c>
      <c r="BD7" s="73"/>
      <c r="BE7" s="73"/>
      <c r="BF7" s="73"/>
      <c r="BG7" s="73"/>
      <c r="BH7" s="73"/>
      <c r="BI7" s="73"/>
      <c r="BJ7" s="73">
        <v>2</v>
      </c>
      <c r="BK7" s="73">
        <v>2</v>
      </c>
      <c r="BL7" s="73">
        <v>2</v>
      </c>
      <c r="BM7" s="73">
        <v>36</v>
      </c>
      <c r="BN7" s="73">
        <v>5</v>
      </c>
      <c r="BO7" s="73">
        <v>9</v>
      </c>
      <c r="BP7" s="73">
        <v>1</v>
      </c>
      <c r="BQ7" s="73">
        <v>2</v>
      </c>
      <c r="BR7" s="73">
        <v>66</v>
      </c>
      <c r="BS7" s="73">
        <v>38.5</v>
      </c>
    </row>
    <row r="8" spans="1:71" ht="17.899999999999999" customHeight="1" x14ac:dyDescent="0.35">
      <c r="A8" s="35">
        <f t="shared" si="0"/>
        <v>5</v>
      </c>
      <c r="B8" s="35" t="s">
        <v>89</v>
      </c>
      <c r="C8" s="35">
        <v>9660</v>
      </c>
      <c r="D8" s="36" t="s">
        <v>110</v>
      </c>
      <c r="E8" s="36"/>
      <c r="F8" s="35" t="s">
        <v>109</v>
      </c>
      <c r="G8" s="37">
        <f>SUM(tblAlpine[[#This Row],[Roll Members No Data ]:[Roll Members Male Over 65]])</f>
        <v>72</v>
      </c>
      <c r="H8" s="37">
        <f>SUM(tblAlpine[[#This Row],[Associate Members No Data]:[Associate Members Male Over 65]])</f>
        <v>21</v>
      </c>
      <c r="I8" s="38"/>
      <c r="J8" s="39"/>
      <c r="K8" s="37">
        <v>2</v>
      </c>
      <c r="L8" s="37">
        <v>4</v>
      </c>
      <c r="M8" s="37">
        <v>11</v>
      </c>
      <c r="N8" s="37">
        <v>28</v>
      </c>
      <c r="O8" s="37">
        <v>3</v>
      </c>
      <c r="P8" s="37">
        <v>2</v>
      </c>
      <c r="Q8" s="37">
        <v>7</v>
      </c>
      <c r="R8" s="37">
        <v>15</v>
      </c>
      <c r="S8" s="37"/>
      <c r="T8" s="37">
        <v>3</v>
      </c>
      <c r="U8" s="37">
        <v>1</v>
      </c>
      <c r="V8" s="37">
        <v>5</v>
      </c>
      <c r="W8" s="37">
        <v>7</v>
      </c>
      <c r="X8" s="37">
        <v>1</v>
      </c>
      <c r="Y8" s="37"/>
      <c r="Z8" s="37">
        <v>1</v>
      </c>
      <c r="AA8" s="37">
        <v>3</v>
      </c>
      <c r="AB8" s="37">
        <v>2</v>
      </c>
      <c r="AC8" s="37">
        <v>4</v>
      </c>
      <c r="AD8" s="37">
        <v>6</v>
      </c>
      <c r="AE8" s="37">
        <v>6</v>
      </c>
      <c r="AF8" s="37">
        <v>5</v>
      </c>
      <c r="AG8" s="37">
        <v>2</v>
      </c>
      <c r="AH8" s="37">
        <v>48</v>
      </c>
      <c r="AI8" s="37"/>
      <c r="AJ8" s="37"/>
      <c r="AK8" s="37"/>
      <c r="AL8" s="37"/>
      <c r="AM8" s="37"/>
      <c r="AN8" s="37"/>
      <c r="AO8" s="37">
        <v>15</v>
      </c>
      <c r="AP8" s="37"/>
      <c r="AQ8" s="73">
        <v>14</v>
      </c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>
        <v>10</v>
      </c>
      <c r="BC8" s="73">
        <v>20</v>
      </c>
      <c r="BD8" s="73"/>
      <c r="BE8" s="73"/>
      <c r="BF8" s="73"/>
      <c r="BG8" s="73"/>
      <c r="BH8" s="73"/>
      <c r="BI8" s="73"/>
      <c r="BJ8" s="73">
        <v>14</v>
      </c>
      <c r="BK8" s="73">
        <v>28</v>
      </c>
      <c r="BL8" s="73">
        <v>1</v>
      </c>
      <c r="BM8" s="73">
        <v>10</v>
      </c>
      <c r="BN8" s="73"/>
      <c r="BO8" s="73"/>
      <c r="BP8" s="73"/>
      <c r="BQ8" s="73"/>
      <c r="BR8" s="73">
        <v>11</v>
      </c>
      <c r="BS8" s="73">
        <v>29</v>
      </c>
    </row>
    <row r="9" spans="1:71" ht="17.899999999999999" customHeight="1" x14ac:dyDescent="0.35">
      <c r="A9" s="35">
        <f t="shared" si="0"/>
        <v>6</v>
      </c>
      <c r="B9" s="35" t="s">
        <v>89</v>
      </c>
      <c r="C9" s="35">
        <v>9638</v>
      </c>
      <c r="D9" s="36" t="s">
        <v>111</v>
      </c>
      <c r="E9" s="36"/>
      <c r="F9" s="35" t="s">
        <v>109</v>
      </c>
      <c r="G9" s="37">
        <f>SUM(tblAlpine[[#This Row],[Roll Members No Data ]:[Roll Members Male Over 65]])</f>
        <v>54</v>
      </c>
      <c r="H9" s="37">
        <f>SUM(tblAlpine[[#This Row],[Associate Members No Data]:[Associate Members Male Over 65]])</f>
        <v>21</v>
      </c>
      <c r="I9" s="38"/>
      <c r="J9" s="40">
        <v>54</v>
      </c>
      <c r="K9" s="39"/>
      <c r="L9" s="39"/>
      <c r="M9" s="39"/>
      <c r="N9" s="39"/>
      <c r="O9" s="39"/>
      <c r="P9" s="39"/>
      <c r="Q9" s="39"/>
      <c r="R9" s="39"/>
      <c r="S9" s="39">
        <v>21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9</v>
      </c>
      <c r="AG9" s="39"/>
      <c r="AH9" s="39">
        <v>105</v>
      </c>
      <c r="AI9" s="39"/>
      <c r="AJ9" s="39"/>
      <c r="AK9" s="39"/>
      <c r="AL9" s="39"/>
      <c r="AM9" s="39"/>
      <c r="AN9" s="39"/>
      <c r="AO9" s="39"/>
      <c r="AP9" s="39"/>
      <c r="AQ9" s="74"/>
      <c r="AR9" s="74"/>
      <c r="AS9" s="74"/>
      <c r="AT9" s="74"/>
      <c r="AU9" s="74"/>
      <c r="AV9" s="74">
        <v>1</v>
      </c>
      <c r="AW9" s="74">
        <v>20</v>
      </c>
      <c r="AX9" s="74"/>
      <c r="AY9" s="74"/>
      <c r="AZ9" s="74"/>
      <c r="BA9" s="74"/>
      <c r="BB9" s="74">
        <v>15</v>
      </c>
      <c r="BC9" s="74">
        <v>30</v>
      </c>
      <c r="BD9" s="74"/>
      <c r="BE9" s="74"/>
      <c r="BF9" s="74"/>
      <c r="BG9" s="74"/>
      <c r="BH9" s="74"/>
      <c r="BI9" s="74"/>
      <c r="BJ9" s="74"/>
      <c r="BK9" s="74"/>
      <c r="BL9" s="74">
        <v>1</v>
      </c>
      <c r="BM9" s="74">
        <v>25</v>
      </c>
      <c r="BN9" s="74"/>
      <c r="BO9" s="74"/>
      <c r="BP9" s="74"/>
      <c r="BQ9" s="74"/>
      <c r="BR9" s="74"/>
      <c r="BS9" s="74"/>
    </row>
    <row r="10" spans="1:71" ht="17.899999999999999" customHeight="1" x14ac:dyDescent="0.35">
      <c r="A10" s="35">
        <f t="shared" si="0"/>
        <v>7</v>
      </c>
      <c r="B10" s="35" t="s">
        <v>89</v>
      </c>
      <c r="C10" s="35">
        <v>9639</v>
      </c>
      <c r="D10" s="36" t="s">
        <v>112</v>
      </c>
      <c r="E10" s="36"/>
      <c r="F10" s="35" t="s">
        <v>109</v>
      </c>
      <c r="G10" s="37">
        <f>SUM(tblAlpine[[#This Row],[Roll Members No Data ]:[Roll Members Male Over 65]])</f>
        <v>44</v>
      </c>
      <c r="H10" s="37">
        <f>SUM(tblAlpine[[#This Row],[Associate Members No Data]:[Associate Members Male Over 65]])</f>
        <v>19</v>
      </c>
      <c r="I10" s="38"/>
      <c r="J10" s="40"/>
      <c r="K10" s="37"/>
      <c r="L10" s="37"/>
      <c r="M10" s="37">
        <v>4</v>
      </c>
      <c r="N10" s="37">
        <v>27</v>
      </c>
      <c r="O10" s="37"/>
      <c r="P10" s="37"/>
      <c r="Q10" s="37">
        <v>4</v>
      </c>
      <c r="R10" s="37">
        <v>9</v>
      </c>
      <c r="S10" s="37"/>
      <c r="T10" s="37"/>
      <c r="U10" s="37">
        <v>1</v>
      </c>
      <c r="V10" s="37">
        <v>3</v>
      </c>
      <c r="W10" s="37">
        <v>7</v>
      </c>
      <c r="X10" s="37"/>
      <c r="Y10" s="37"/>
      <c r="Z10" s="37">
        <v>3</v>
      </c>
      <c r="AA10" s="37">
        <v>5</v>
      </c>
      <c r="AB10" s="37"/>
      <c r="AC10" s="37">
        <v>5</v>
      </c>
      <c r="AD10" s="37">
        <v>6</v>
      </c>
      <c r="AE10" s="37">
        <v>13</v>
      </c>
      <c r="AF10" s="37">
        <v>1</v>
      </c>
      <c r="AG10" s="37">
        <v>1</v>
      </c>
      <c r="AH10" s="37">
        <v>40.700000000000003</v>
      </c>
      <c r="AI10" s="37"/>
      <c r="AJ10" s="37">
        <v>2</v>
      </c>
      <c r="AK10" s="37"/>
      <c r="AL10" s="37"/>
      <c r="AM10" s="37"/>
      <c r="AN10" s="37"/>
      <c r="AO10" s="37"/>
      <c r="AP10" s="37"/>
      <c r="AQ10" s="73">
        <v>15</v>
      </c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>
        <v>4</v>
      </c>
      <c r="BC10" s="73">
        <v>5</v>
      </c>
      <c r="BD10" s="73"/>
      <c r="BE10" s="73"/>
      <c r="BF10" s="73"/>
      <c r="BG10" s="73"/>
      <c r="BH10" s="73"/>
      <c r="BI10" s="73"/>
      <c r="BJ10" s="73"/>
      <c r="BK10" s="73"/>
      <c r="BL10" s="73">
        <v>1</v>
      </c>
      <c r="BM10" s="73">
        <v>24</v>
      </c>
      <c r="BN10" s="73"/>
      <c r="BO10" s="73"/>
      <c r="BP10" s="73"/>
      <c r="BQ10" s="73"/>
      <c r="BR10" s="73">
        <v>8</v>
      </c>
      <c r="BS10" s="73">
        <v>23</v>
      </c>
    </row>
    <row r="11" spans="1:71" ht="17.899999999999999" customHeight="1" x14ac:dyDescent="0.35">
      <c r="A11" s="35">
        <f t="shared" si="0"/>
        <v>8</v>
      </c>
      <c r="B11" s="35" t="s">
        <v>89</v>
      </c>
      <c r="C11" s="35">
        <v>9663</v>
      </c>
      <c r="D11" s="36" t="s">
        <v>113</v>
      </c>
      <c r="E11" s="36"/>
      <c r="F11" s="35" t="s">
        <v>109</v>
      </c>
      <c r="G11" s="37">
        <f>SUM(tblAlpine[[#This Row],[Roll Members No Data ]:[Roll Members Male Over 65]])</f>
        <v>79</v>
      </c>
      <c r="H11" s="37">
        <f>SUM(tblAlpine[[#This Row],[Associate Members No Data]:[Associate Members Male Over 65]])</f>
        <v>28</v>
      </c>
      <c r="I11" s="38"/>
      <c r="J11" s="39"/>
      <c r="K11" s="37"/>
      <c r="L11" s="37">
        <v>2</v>
      </c>
      <c r="M11" s="37">
        <v>11</v>
      </c>
      <c r="N11" s="37">
        <v>35</v>
      </c>
      <c r="O11" s="37"/>
      <c r="P11" s="37">
        <v>1</v>
      </c>
      <c r="Q11" s="37">
        <v>7</v>
      </c>
      <c r="R11" s="37">
        <v>23</v>
      </c>
      <c r="S11" s="37"/>
      <c r="T11" s="37">
        <v>1</v>
      </c>
      <c r="U11" s="37">
        <v>3</v>
      </c>
      <c r="V11" s="37">
        <v>7</v>
      </c>
      <c r="W11" s="37">
        <v>6</v>
      </c>
      <c r="X11" s="37"/>
      <c r="Y11" s="37">
        <v>3</v>
      </c>
      <c r="Z11" s="37">
        <v>4</v>
      </c>
      <c r="AA11" s="37">
        <v>4</v>
      </c>
      <c r="AB11" s="37">
        <v>4</v>
      </c>
      <c r="AC11" s="37">
        <v>6</v>
      </c>
      <c r="AD11" s="37">
        <v>2</v>
      </c>
      <c r="AE11" s="37">
        <v>3</v>
      </c>
      <c r="AF11" s="37">
        <v>7</v>
      </c>
      <c r="AG11" s="37">
        <v>1</v>
      </c>
      <c r="AH11" s="37">
        <v>45</v>
      </c>
      <c r="AI11" s="37">
        <v>2</v>
      </c>
      <c r="AJ11" s="37"/>
      <c r="AK11" s="37"/>
      <c r="AL11" s="37"/>
      <c r="AM11" s="37">
        <v>7</v>
      </c>
      <c r="AN11" s="37"/>
      <c r="AO11" s="37">
        <v>7</v>
      </c>
      <c r="AP11" s="37"/>
      <c r="AQ11" s="73">
        <v>4</v>
      </c>
      <c r="AR11" s="73">
        <v>1.5</v>
      </c>
      <c r="AS11" s="73">
        <v>80</v>
      </c>
      <c r="AT11" s="73"/>
      <c r="AU11" s="73"/>
      <c r="AV11" s="73"/>
      <c r="AW11" s="73"/>
      <c r="AX11" s="73"/>
      <c r="AY11" s="73"/>
      <c r="AZ11" s="73">
        <v>1</v>
      </c>
      <c r="BA11" s="73">
        <v>20</v>
      </c>
      <c r="BB11" s="73">
        <v>25</v>
      </c>
      <c r="BC11" s="73">
        <v>12</v>
      </c>
      <c r="BD11" s="73"/>
      <c r="BE11" s="73"/>
      <c r="BF11" s="73"/>
      <c r="BG11" s="73"/>
      <c r="BH11" s="73"/>
      <c r="BI11" s="73"/>
      <c r="BJ11" s="73"/>
      <c r="BK11" s="73"/>
      <c r="BL11" s="73">
        <v>1</v>
      </c>
      <c r="BM11" s="73">
        <v>20</v>
      </c>
      <c r="BN11" s="73">
        <v>11</v>
      </c>
      <c r="BO11" s="73">
        <v>3</v>
      </c>
      <c r="BP11" s="73"/>
      <c r="BQ11" s="73"/>
      <c r="BR11" s="73">
        <v>45</v>
      </c>
      <c r="BS11" s="73">
        <v>12.5</v>
      </c>
    </row>
    <row r="12" spans="1:71" ht="17.899999999999999" customHeight="1" x14ac:dyDescent="0.35">
      <c r="A12" s="35">
        <f t="shared" si="0"/>
        <v>9</v>
      </c>
      <c r="B12" s="35" t="s">
        <v>89</v>
      </c>
      <c r="C12" s="35">
        <v>9665</v>
      </c>
      <c r="D12" s="36" t="s">
        <v>379</v>
      </c>
      <c r="E12" s="36"/>
      <c r="F12" s="35" t="s">
        <v>109</v>
      </c>
      <c r="G12" s="37">
        <f>SUM(tblAlpine[[#This Row],[Roll Members No Data ]:[Roll Members Male Over 65]])</f>
        <v>212</v>
      </c>
      <c r="H12" s="37">
        <f>SUM(tblAlpine[[#This Row],[Associate Members No Data]:[Associate Members Male Over 65]])</f>
        <v>0</v>
      </c>
      <c r="I12" s="38"/>
      <c r="J12" s="39"/>
      <c r="K12" s="37">
        <v>1</v>
      </c>
      <c r="L12" s="37">
        <v>12</v>
      </c>
      <c r="M12" s="37">
        <v>34</v>
      </c>
      <c r="N12" s="37">
        <v>83</v>
      </c>
      <c r="O12" s="37">
        <v>2</v>
      </c>
      <c r="P12" s="37">
        <v>9</v>
      </c>
      <c r="Q12" s="37">
        <v>29</v>
      </c>
      <c r="R12" s="37">
        <v>42</v>
      </c>
      <c r="S12" s="37">
        <v>0</v>
      </c>
      <c r="T12" s="37"/>
      <c r="U12" s="37"/>
      <c r="V12" s="37"/>
      <c r="W12" s="37"/>
      <c r="X12" s="37"/>
      <c r="Y12" s="37"/>
      <c r="Z12" s="37"/>
      <c r="AA12" s="37"/>
      <c r="AB12" s="37">
        <v>7</v>
      </c>
      <c r="AC12" s="37">
        <v>3</v>
      </c>
      <c r="AD12" s="37"/>
      <c r="AE12" s="37">
        <v>14</v>
      </c>
      <c r="AF12" s="37"/>
      <c r="AG12" s="37"/>
      <c r="AH12" s="37">
        <v>51</v>
      </c>
      <c r="AI12" s="37"/>
      <c r="AJ12" s="37"/>
      <c r="AK12" s="37"/>
      <c r="AL12" s="37"/>
      <c r="AM12" s="37"/>
      <c r="AN12" s="37"/>
      <c r="AO12" s="37"/>
      <c r="AP12" s="37"/>
      <c r="AQ12" s="73">
        <v>7</v>
      </c>
      <c r="AR12" s="73">
        <v>1</v>
      </c>
      <c r="AS12" s="73">
        <v>40</v>
      </c>
      <c r="AT12" s="73"/>
      <c r="AU12" s="73"/>
      <c r="AV12" s="73"/>
      <c r="AW12" s="73"/>
      <c r="AX12" s="73"/>
      <c r="AY12" s="73"/>
      <c r="AZ12" s="73">
        <v>1</v>
      </c>
      <c r="BA12" s="73">
        <v>5</v>
      </c>
      <c r="BB12" s="73">
        <v>10</v>
      </c>
      <c r="BC12" s="73">
        <v>3</v>
      </c>
      <c r="BD12" s="73"/>
      <c r="BE12" s="73"/>
      <c r="BF12" s="73"/>
      <c r="BG12" s="73"/>
      <c r="BH12" s="73"/>
      <c r="BI12" s="73"/>
      <c r="BJ12" s="73"/>
      <c r="BK12" s="73"/>
      <c r="BL12" s="73">
        <v>3</v>
      </c>
      <c r="BM12" s="73">
        <v>20</v>
      </c>
      <c r="BN12" s="73">
        <v>2</v>
      </c>
      <c r="BO12" s="73">
        <v>10</v>
      </c>
      <c r="BP12" s="73">
        <v>2</v>
      </c>
      <c r="BQ12" s="73">
        <v>8</v>
      </c>
      <c r="BR12" s="73">
        <v>8</v>
      </c>
      <c r="BS12" s="73">
        <v>10</v>
      </c>
    </row>
    <row r="13" spans="1:71" ht="17.899999999999999" customHeight="1" x14ac:dyDescent="0.35">
      <c r="A13" s="35">
        <f t="shared" si="0"/>
        <v>10</v>
      </c>
      <c r="B13" s="35" t="s">
        <v>89</v>
      </c>
      <c r="C13" s="35">
        <v>9752</v>
      </c>
      <c r="D13" s="36" t="s">
        <v>114</v>
      </c>
      <c r="E13" s="36"/>
      <c r="F13" s="35" t="s">
        <v>105</v>
      </c>
      <c r="G13" s="37">
        <f>SUM(tblAlpine[[#This Row],[Roll Members No Data ]:[Roll Members Male Over 65]])</f>
        <v>216</v>
      </c>
      <c r="H13" s="37">
        <f>SUM(tblAlpine[[#This Row],[Associate Members No Data]:[Associate Members Male Over 65]])</f>
        <v>8</v>
      </c>
      <c r="I13" s="38"/>
      <c r="J13" s="39"/>
      <c r="K13" s="37">
        <v>13</v>
      </c>
      <c r="L13" s="37">
        <v>31</v>
      </c>
      <c r="M13" s="37">
        <v>63</v>
      </c>
      <c r="N13" s="37">
        <v>14</v>
      </c>
      <c r="O13" s="37">
        <v>9</v>
      </c>
      <c r="P13" s="37">
        <v>23</v>
      </c>
      <c r="Q13" s="37">
        <v>47</v>
      </c>
      <c r="R13" s="37">
        <v>16</v>
      </c>
      <c r="S13" s="37"/>
      <c r="T13" s="37">
        <v>5</v>
      </c>
      <c r="U13" s="37"/>
      <c r="V13" s="37"/>
      <c r="W13" s="37"/>
      <c r="X13" s="37">
        <v>3</v>
      </c>
      <c r="Y13" s="37"/>
      <c r="Z13" s="37"/>
      <c r="AA13" s="37"/>
      <c r="AB13" s="37">
        <v>10</v>
      </c>
      <c r="AC13" s="37">
        <v>1</v>
      </c>
      <c r="AD13" s="37">
        <v>20</v>
      </c>
      <c r="AE13" s="37">
        <v>44</v>
      </c>
      <c r="AF13" s="37">
        <v>23</v>
      </c>
      <c r="AG13" s="37">
        <v>57</v>
      </c>
      <c r="AH13" s="37">
        <v>198</v>
      </c>
      <c r="AI13" s="37">
        <v>6</v>
      </c>
      <c r="AJ13" s="37">
        <v>5</v>
      </c>
      <c r="AK13" s="37"/>
      <c r="AL13" s="37">
        <v>1</v>
      </c>
      <c r="AM13" s="37"/>
      <c r="AN13" s="37">
        <v>229</v>
      </c>
      <c r="AO13" s="37">
        <v>3</v>
      </c>
      <c r="AP13" s="37">
        <v>2</v>
      </c>
      <c r="AQ13" s="73">
        <v>12</v>
      </c>
      <c r="AR13" s="73">
        <v>1</v>
      </c>
      <c r="AS13" s="73">
        <v>40</v>
      </c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>
        <v>1</v>
      </c>
      <c r="BE13" s="73">
        <v>40</v>
      </c>
      <c r="BF13" s="73"/>
      <c r="BG13" s="73"/>
      <c r="BH13" s="73"/>
      <c r="BI13" s="73"/>
      <c r="BJ13" s="73">
        <v>1</v>
      </c>
      <c r="BK13" s="73">
        <v>5</v>
      </c>
      <c r="BL13" s="73">
        <v>2</v>
      </c>
      <c r="BM13" s="73">
        <v>60</v>
      </c>
      <c r="BN13" s="73">
        <v>3</v>
      </c>
      <c r="BO13" s="73"/>
      <c r="BP13" s="73"/>
      <c r="BQ13" s="73"/>
      <c r="BR13" s="73"/>
      <c r="BS13" s="73"/>
    </row>
    <row r="14" spans="1:71" ht="17.899999999999999" customHeight="1" x14ac:dyDescent="0.35">
      <c r="A14" s="35">
        <f t="shared" si="0"/>
        <v>11</v>
      </c>
      <c r="B14" s="35" t="s">
        <v>89</v>
      </c>
      <c r="C14" s="35">
        <v>9668</v>
      </c>
      <c r="D14" s="36" t="s">
        <v>115</v>
      </c>
      <c r="E14" s="36" t="s">
        <v>116</v>
      </c>
      <c r="F14" s="35" t="s">
        <v>105</v>
      </c>
      <c r="G14" s="37">
        <f>SUM(tblAlpine[[#This Row],[Roll Members No Data ]:[Roll Members Male Over 65]])</f>
        <v>52</v>
      </c>
      <c r="H14" s="37">
        <f>SUM(tblAlpine[[#This Row],[Associate Members No Data]:[Associate Members Male Over 65]])</f>
        <v>0</v>
      </c>
      <c r="I14" s="38"/>
      <c r="J14" s="39"/>
      <c r="K14" s="37"/>
      <c r="L14" s="37"/>
      <c r="M14" s="37">
        <v>1</v>
      </c>
      <c r="N14" s="37">
        <v>35</v>
      </c>
      <c r="O14" s="37"/>
      <c r="P14" s="37"/>
      <c r="Q14" s="37">
        <v>1</v>
      </c>
      <c r="R14" s="37">
        <v>15</v>
      </c>
      <c r="S14" s="37">
        <v>0</v>
      </c>
      <c r="T14" s="37"/>
      <c r="U14" s="37"/>
      <c r="V14" s="37"/>
      <c r="W14" s="37"/>
      <c r="X14" s="37"/>
      <c r="Y14" s="37"/>
      <c r="Z14" s="37"/>
      <c r="AA14" s="37"/>
      <c r="AB14" s="37">
        <v>5</v>
      </c>
      <c r="AC14" s="37">
        <v>1</v>
      </c>
      <c r="AD14" s="37"/>
      <c r="AE14" s="37"/>
      <c r="AF14" s="37"/>
      <c r="AG14" s="37"/>
      <c r="AH14" s="37">
        <v>38</v>
      </c>
      <c r="AI14" s="37"/>
      <c r="AJ14" s="37"/>
      <c r="AK14" s="37"/>
      <c r="AL14" s="37"/>
      <c r="AM14" s="37"/>
      <c r="AN14" s="37"/>
      <c r="AO14" s="37"/>
      <c r="AP14" s="37"/>
      <c r="AQ14" s="73">
        <v>10</v>
      </c>
      <c r="AR14" s="73">
        <v>2</v>
      </c>
      <c r="AS14" s="73">
        <v>5</v>
      </c>
      <c r="AT14" s="73"/>
      <c r="AU14" s="73"/>
      <c r="AV14" s="73"/>
      <c r="AW14" s="73"/>
      <c r="AX14" s="73"/>
      <c r="AY14" s="73"/>
      <c r="AZ14" s="73"/>
      <c r="BA14" s="73"/>
      <c r="BB14" s="73">
        <v>10</v>
      </c>
      <c r="BC14" s="73">
        <v>15</v>
      </c>
      <c r="BD14" s="73"/>
      <c r="BE14" s="73"/>
      <c r="BF14" s="73"/>
      <c r="BG14" s="73"/>
      <c r="BH14" s="73">
        <v>1</v>
      </c>
      <c r="BI14" s="73">
        <v>3</v>
      </c>
      <c r="BJ14" s="73">
        <v>2</v>
      </c>
      <c r="BK14" s="73">
        <v>4</v>
      </c>
      <c r="BL14" s="73"/>
      <c r="BM14" s="73"/>
      <c r="BN14" s="73"/>
      <c r="BO14" s="73"/>
      <c r="BP14" s="73"/>
      <c r="BQ14" s="73"/>
      <c r="BR14" s="73"/>
      <c r="BS14" s="73"/>
    </row>
    <row r="15" spans="1:71" ht="17.899999999999999" customHeight="1" x14ac:dyDescent="0.35">
      <c r="A15" s="35">
        <f t="shared" si="0"/>
        <v>12</v>
      </c>
      <c r="B15" s="35" t="s">
        <v>89</v>
      </c>
      <c r="C15" s="35">
        <v>9667</v>
      </c>
      <c r="D15" s="36" t="s">
        <v>117</v>
      </c>
      <c r="E15" s="36"/>
      <c r="F15" s="35" t="s">
        <v>105</v>
      </c>
      <c r="G15" s="37">
        <f>SUM(tblAlpine[[#This Row],[Roll Members No Data ]:[Roll Members Male Over 65]])</f>
        <v>210</v>
      </c>
      <c r="H15" s="37">
        <f>SUM(tblAlpine[[#This Row],[Associate Members No Data]:[Associate Members Male Over 65]])</f>
        <v>241</v>
      </c>
      <c r="I15" s="38"/>
      <c r="J15" s="39"/>
      <c r="K15" s="37">
        <v>8</v>
      </c>
      <c r="L15" s="37">
        <v>30</v>
      </c>
      <c r="M15" s="37">
        <v>50</v>
      </c>
      <c r="N15" s="37">
        <v>36</v>
      </c>
      <c r="O15" s="37">
        <v>6</v>
      </c>
      <c r="P15" s="37">
        <v>14</v>
      </c>
      <c r="Q15" s="37">
        <v>30</v>
      </c>
      <c r="R15" s="37">
        <v>36</v>
      </c>
      <c r="S15" s="37"/>
      <c r="T15" s="37">
        <v>60</v>
      </c>
      <c r="U15" s="37">
        <v>36</v>
      </c>
      <c r="V15" s="37">
        <v>20</v>
      </c>
      <c r="W15" s="37">
        <v>12</v>
      </c>
      <c r="X15" s="37">
        <v>50</v>
      </c>
      <c r="Y15" s="37">
        <v>25</v>
      </c>
      <c r="Z15" s="37">
        <v>30</v>
      </c>
      <c r="AA15" s="37">
        <v>8</v>
      </c>
      <c r="AB15" s="37">
        <v>22</v>
      </c>
      <c r="AC15" s="37"/>
      <c r="AD15" s="37"/>
      <c r="AE15" s="37"/>
      <c r="AF15" s="37">
        <v>32</v>
      </c>
      <c r="AG15" s="37">
        <v>36</v>
      </c>
      <c r="AH15" s="37">
        <v>72</v>
      </c>
      <c r="AI15" s="37">
        <v>8</v>
      </c>
      <c r="AJ15" s="37"/>
      <c r="AK15" s="37"/>
      <c r="AL15" s="37"/>
      <c r="AM15" s="37"/>
      <c r="AN15" s="37">
        <v>7</v>
      </c>
      <c r="AO15" s="37">
        <v>30</v>
      </c>
      <c r="AP15" s="37">
        <v>14</v>
      </c>
      <c r="AQ15" s="73">
        <v>46</v>
      </c>
      <c r="AR15" s="73">
        <v>1</v>
      </c>
      <c r="AS15" s="73">
        <v>40</v>
      </c>
      <c r="AT15" s="73"/>
      <c r="AU15" s="73"/>
      <c r="AV15" s="73">
        <v>1</v>
      </c>
      <c r="AW15" s="73">
        <v>20</v>
      </c>
      <c r="AX15" s="73"/>
      <c r="AY15" s="73"/>
      <c r="AZ15" s="73"/>
      <c r="BA15" s="73"/>
      <c r="BB15" s="73"/>
      <c r="BC15" s="73"/>
      <c r="BD15" s="73"/>
      <c r="BE15" s="73"/>
      <c r="BF15" s="73">
        <v>2</v>
      </c>
      <c r="BG15" s="73">
        <v>3</v>
      </c>
      <c r="BH15" s="73"/>
      <c r="BI15" s="73"/>
      <c r="BJ15" s="73">
        <v>30</v>
      </c>
      <c r="BK15" s="73">
        <v>3</v>
      </c>
      <c r="BL15" s="73"/>
      <c r="BM15" s="73"/>
      <c r="BN15" s="73">
        <v>5</v>
      </c>
      <c r="BO15" s="73"/>
      <c r="BP15" s="73">
        <v>2</v>
      </c>
      <c r="BQ15" s="73">
        <v>50</v>
      </c>
      <c r="BR15" s="73">
        <v>2</v>
      </c>
      <c r="BS15" s="73">
        <v>40</v>
      </c>
    </row>
    <row r="16" spans="1:71" ht="17.899999999999999" customHeight="1" x14ac:dyDescent="0.35">
      <c r="A16" s="35">
        <f t="shared" si="0"/>
        <v>13</v>
      </c>
      <c r="B16" s="35" t="s">
        <v>89</v>
      </c>
      <c r="C16" s="35">
        <v>16476</v>
      </c>
      <c r="D16" s="36" t="s">
        <v>118</v>
      </c>
      <c r="E16" s="36"/>
      <c r="F16" s="35" t="s">
        <v>109</v>
      </c>
      <c r="G16" s="37">
        <f>SUM(tblAlpine[[#This Row],[Roll Members No Data ]:[Roll Members Male Over 65]])</f>
        <v>101</v>
      </c>
      <c r="H16" s="37">
        <f>SUM(tblAlpine[[#This Row],[Associate Members No Data]:[Associate Members Male Over 65]])</f>
        <v>89</v>
      </c>
      <c r="I16" s="38"/>
      <c r="J16" s="37"/>
      <c r="K16" s="39">
        <v>2</v>
      </c>
      <c r="L16" s="39">
        <v>14</v>
      </c>
      <c r="M16" s="39">
        <v>16</v>
      </c>
      <c r="N16" s="39">
        <v>28</v>
      </c>
      <c r="O16" s="39"/>
      <c r="P16" s="39">
        <v>13</v>
      </c>
      <c r="Q16" s="39">
        <v>13</v>
      </c>
      <c r="R16" s="39">
        <v>15</v>
      </c>
      <c r="S16" s="39"/>
      <c r="T16" s="39">
        <v>6</v>
      </c>
      <c r="U16" s="39">
        <v>12</v>
      </c>
      <c r="V16" s="39">
        <v>13</v>
      </c>
      <c r="W16" s="39">
        <v>18</v>
      </c>
      <c r="X16" s="39">
        <v>7</v>
      </c>
      <c r="Y16" s="39">
        <v>12</v>
      </c>
      <c r="Z16" s="39">
        <v>9</v>
      </c>
      <c r="AA16" s="39">
        <v>12</v>
      </c>
      <c r="AB16" s="39">
        <v>4</v>
      </c>
      <c r="AC16" s="39">
        <v>4</v>
      </c>
      <c r="AD16" s="39">
        <v>6</v>
      </c>
      <c r="AE16" s="39"/>
      <c r="AF16" s="39">
        <v>17</v>
      </c>
      <c r="AG16" s="39">
        <v>4</v>
      </c>
      <c r="AH16" s="39">
        <v>70</v>
      </c>
      <c r="AI16" s="39"/>
      <c r="AJ16" s="39"/>
      <c r="AK16" s="39"/>
      <c r="AL16" s="39"/>
      <c r="AM16" s="39"/>
      <c r="AN16" s="39"/>
      <c r="AO16" s="39">
        <v>30</v>
      </c>
      <c r="AP16" s="39">
        <v>40</v>
      </c>
      <c r="AQ16" s="74">
        <v>50</v>
      </c>
      <c r="AR16" s="74">
        <v>1</v>
      </c>
      <c r="AS16" s="74">
        <v>50</v>
      </c>
      <c r="AT16" s="74"/>
      <c r="AU16" s="74"/>
      <c r="AV16" s="74"/>
      <c r="AW16" s="74"/>
      <c r="AX16" s="74"/>
      <c r="AY16" s="74"/>
      <c r="AZ16" s="74"/>
      <c r="BA16" s="74"/>
      <c r="BB16" s="74">
        <v>2</v>
      </c>
      <c r="BC16" s="74">
        <v>5</v>
      </c>
      <c r="BD16" s="74">
        <v>1</v>
      </c>
      <c r="BE16" s="74">
        <v>12</v>
      </c>
      <c r="BF16" s="74">
        <v>5</v>
      </c>
      <c r="BG16" s="74">
        <v>4</v>
      </c>
      <c r="BH16" s="74"/>
      <c r="BI16" s="74"/>
      <c r="BJ16" s="74">
        <v>4</v>
      </c>
      <c r="BK16" s="74">
        <v>5</v>
      </c>
      <c r="BL16" s="74">
        <v>1</v>
      </c>
      <c r="BM16" s="74">
        <v>12</v>
      </c>
      <c r="BN16" s="74"/>
      <c r="BO16" s="74"/>
      <c r="BP16" s="74">
        <v>1</v>
      </c>
      <c r="BQ16" s="74">
        <v>8</v>
      </c>
      <c r="BR16" s="74">
        <v>10</v>
      </c>
      <c r="BS16" s="74">
        <v>4</v>
      </c>
    </row>
    <row r="17" spans="1:71" ht="17.899999999999999" customHeight="1" x14ac:dyDescent="0.35">
      <c r="A17" s="35">
        <f t="shared" si="0"/>
        <v>14</v>
      </c>
      <c r="B17" s="35" t="s">
        <v>89</v>
      </c>
      <c r="C17" s="35">
        <v>19769</v>
      </c>
      <c r="D17" s="36" t="s">
        <v>119</v>
      </c>
      <c r="E17" s="36"/>
      <c r="F17" s="35" t="s">
        <v>109</v>
      </c>
      <c r="G17" s="37">
        <f>SUM(tblAlpine[[#This Row],[Roll Members No Data ]:[Roll Members Male Over 65]])</f>
        <v>74</v>
      </c>
      <c r="H17" s="37">
        <f>SUM(tblAlpine[[#This Row],[Associate Members No Data]:[Associate Members Male Over 65]])</f>
        <v>14</v>
      </c>
      <c r="I17" s="38"/>
      <c r="J17" s="39"/>
      <c r="K17" s="39">
        <v>1</v>
      </c>
      <c r="L17" s="39">
        <v>2</v>
      </c>
      <c r="M17" s="39">
        <v>6</v>
      </c>
      <c r="N17" s="39">
        <v>42</v>
      </c>
      <c r="O17" s="39">
        <v>1</v>
      </c>
      <c r="P17" s="39">
        <v>3</v>
      </c>
      <c r="Q17" s="39">
        <v>1</v>
      </c>
      <c r="R17" s="39">
        <v>18</v>
      </c>
      <c r="S17" s="39"/>
      <c r="T17" s="39"/>
      <c r="U17" s="39"/>
      <c r="V17" s="39">
        <v>2</v>
      </c>
      <c r="W17" s="39">
        <v>10</v>
      </c>
      <c r="X17" s="39"/>
      <c r="Y17" s="39"/>
      <c r="Z17" s="39"/>
      <c r="AA17" s="39">
        <v>2</v>
      </c>
      <c r="AB17" s="39"/>
      <c r="AC17" s="39">
        <v>5</v>
      </c>
      <c r="AD17" s="39"/>
      <c r="AE17" s="39">
        <v>1</v>
      </c>
      <c r="AF17" s="39"/>
      <c r="AG17" s="39"/>
      <c r="AH17" s="39">
        <v>32</v>
      </c>
      <c r="AI17" s="39"/>
      <c r="AJ17" s="39"/>
      <c r="AK17" s="39"/>
      <c r="AL17" s="39"/>
      <c r="AM17" s="39"/>
      <c r="AN17" s="39"/>
      <c r="AO17" s="39"/>
      <c r="AP17" s="39"/>
      <c r="AQ17" s="74">
        <v>10</v>
      </c>
      <c r="AR17" s="74">
        <v>1</v>
      </c>
      <c r="AS17" s="74">
        <v>40</v>
      </c>
      <c r="AT17" s="74"/>
      <c r="AU17" s="74"/>
      <c r="AV17" s="74"/>
      <c r="AW17" s="74"/>
      <c r="AX17" s="74"/>
      <c r="AY17" s="74"/>
      <c r="AZ17" s="74"/>
      <c r="BA17" s="74"/>
      <c r="BB17" s="74">
        <v>14</v>
      </c>
      <c r="BC17" s="74">
        <v>10</v>
      </c>
      <c r="BD17" s="74"/>
      <c r="BE17" s="74"/>
      <c r="BF17" s="74"/>
      <c r="BG17" s="74"/>
      <c r="BH17" s="74"/>
      <c r="BI17" s="74"/>
      <c r="BJ17" s="74"/>
      <c r="BK17" s="74"/>
      <c r="BL17" s="74">
        <v>1</v>
      </c>
      <c r="BM17" s="74">
        <v>6</v>
      </c>
      <c r="BN17" s="74">
        <v>11</v>
      </c>
      <c r="BO17" s="74">
        <v>27</v>
      </c>
      <c r="BP17" s="74"/>
      <c r="BQ17" s="74"/>
      <c r="BR17" s="74">
        <v>3</v>
      </c>
      <c r="BS17" s="74">
        <v>2</v>
      </c>
    </row>
    <row r="18" spans="1:71" ht="17.899999999999999" customHeight="1" x14ac:dyDescent="0.35">
      <c r="A18" s="35">
        <f t="shared" si="0"/>
        <v>15</v>
      </c>
      <c r="B18" s="35" t="s">
        <v>89</v>
      </c>
      <c r="C18" s="35">
        <v>9672</v>
      </c>
      <c r="D18" s="36" t="s">
        <v>120</v>
      </c>
      <c r="E18" s="36"/>
      <c r="F18" s="35" t="s">
        <v>109</v>
      </c>
      <c r="G18" s="37">
        <f>SUM(tblAlpine[[#This Row],[Roll Members No Data ]:[Roll Members Male Over 65]])</f>
        <v>50</v>
      </c>
      <c r="H18" s="37">
        <f>SUM(tblAlpine[[#This Row],[Associate Members No Data]:[Associate Members Male Over 65]])</f>
        <v>4</v>
      </c>
      <c r="I18" s="38"/>
      <c r="J18" s="39"/>
      <c r="K18" s="37"/>
      <c r="L18" s="37">
        <v>4</v>
      </c>
      <c r="M18" s="37">
        <v>9</v>
      </c>
      <c r="N18" s="37">
        <v>17</v>
      </c>
      <c r="O18" s="37"/>
      <c r="P18" s="37">
        <v>2</v>
      </c>
      <c r="Q18" s="37">
        <v>5</v>
      </c>
      <c r="R18" s="37">
        <v>13</v>
      </c>
      <c r="S18" s="37"/>
      <c r="T18" s="37">
        <v>1</v>
      </c>
      <c r="U18" s="37">
        <v>1</v>
      </c>
      <c r="V18" s="37">
        <v>1</v>
      </c>
      <c r="W18" s="37"/>
      <c r="X18" s="37"/>
      <c r="Y18" s="37">
        <v>1</v>
      </c>
      <c r="Z18" s="37"/>
      <c r="AA18" s="37"/>
      <c r="AB18" s="37">
        <v>6</v>
      </c>
      <c r="AC18" s="37">
        <v>5</v>
      </c>
      <c r="AD18" s="37"/>
      <c r="AE18" s="37">
        <v>2</v>
      </c>
      <c r="AF18" s="37">
        <v>1</v>
      </c>
      <c r="AG18" s="37">
        <v>1</v>
      </c>
      <c r="AH18" s="37">
        <v>39</v>
      </c>
      <c r="AI18" s="37"/>
      <c r="AJ18" s="37"/>
      <c r="AK18" s="37"/>
      <c r="AL18" s="37"/>
      <c r="AM18" s="37"/>
      <c r="AN18" s="37"/>
      <c r="AO18" s="37"/>
      <c r="AP18" s="37"/>
      <c r="AQ18" s="73">
        <v>16</v>
      </c>
      <c r="AR18" s="73"/>
      <c r="AS18" s="73"/>
      <c r="AT18" s="73"/>
      <c r="AU18" s="73"/>
      <c r="AV18" s="73">
        <v>1</v>
      </c>
      <c r="AW18" s="73">
        <v>40</v>
      </c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>
        <v>18</v>
      </c>
      <c r="BK18" s="73">
        <v>20</v>
      </c>
      <c r="BL18" s="73">
        <v>1</v>
      </c>
      <c r="BM18" s="73">
        <v>8</v>
      </c>
      <c r="BN18" s="73"/>
      <c r="BO18" s="73"/>
      <c r="BP18" s="73"/>
      <c r="BQ18" s="73"/>
      <c r="BR18" s="73">
        <v>18</v>
      </c>
      <c r="BS18" s="73">
        <v>7</v>
      </c>
    </row>
    <row r="19" spans="1:71" ht="17.899999999999999" customHeight="1" x14ac:dyDescent="0.35">
      <c r="A19" s="35">
        <f t="shared" si="0"/>
        <v>16</v>
      </c>
      <c r="B19" s="35" t="s">
        <v>89</v>
      </c>
      <c r="C19" s="35">
        <v>9673</v>
      </c>
      <c r="D19" s="36" t="s">
        <v>121</v>
      </c>
      <c r="E19" s="36"/>
      <c r="F19" s="35" t="s">
        <v>105</v>
      </c>
      <c r="G19" s="37">
        <f>SUM(tblAlpine[[#This Row],[Roll Members No Data ]:[Roll Members Male Over 65]])</f>
        <v>252</v>
      </c>
      <c r="H19" s="37">
        <f>SUM(tblAlpine[[#This Row],[Associate Members No Data]:[Associate Members Male Over 65]])</f>
        <v>862</v>
      </c>
      <c r="I19" s="38"/>
      <c r="J19" s="39"/>
      <c r="K19" s="37">
        <v>3</v>
      </c>
      <c r="L19" s="37">
        <v>21</v>
      </c>
      <c r="M19" s="37">
        <v>67</v>
      </c>
      <c r="N19" s="37">
        <v>59</v>
      </c>
      <c r="O19" s="37">
        <v>2</v>
      </c>
      <c r="P19" s="37">
        <v>13</v>
      </c>
      <c r="Q19" s="37">
        <v>44</v>
      </c>
      <c r="R19" s="37">
        <v>43</v>
      </c>
      <c r="S19" s="37"/>
      <c r="T19" s="37">
        <v>34</v>
      </c>
      <c r="U19" s="37">
        <v>143</v>
      </c>
      <c r="V19" s="37">
        <v>268</v>
      </c>
      <c r="W19" s="37">
        <v>62</v>
      </c>
      <c r="X19" s="37">
        <v>33</v>
      </c>
      <c r="Y19" s="37">
        <v>108</v>
      </c>
      <c r="Z19" s="37">
        <v>174</v>
      </c>
      <c r="AA19" s="37">
        <v>40</v>
      </c>
      <c r="AB19" s="37"/>
      <c r="AC19" s="37">
        <v>8</v>
      </c>
      <c r="AD19" s="37">
        <v>2</v>
      </c>
      <c r="AE19" s="37">
        <v>14</v>
      </c>
      <c r="AF19" s="37">
        <v>159</v>
      </c>
      <c r="AG19" s="37">
        <v>83</v>
      </c>
      <c r="AH19" s="37">
        <v>703</v>
      </c>
      <c r="AI19" s="37">
        <v>2</v>
      </c>
      <c r="AJ19" s="37">
        <v>19</v>
      </c>
      <c r="AK19" s="37">
        <v>11</v>
      </c>
      <c r="AL19" s="37"/>
      <c r="AM19" s="37"/>
      <c r="AN19" s="37"/>
      <c r="AO19" s="37">
        <v>230</v>
      </c>
      <c r="AP19" s="37">
        <v>140</v>
      </c>
      <c r="AQ19" s="73">
        <v>375</v>
      </c>
      <c r="AR19" s="73">
        <v>3</v>
      </c>
      <c r="AS19" s="73">
        <v>150</v>
      </c>
      <c r="AT19" s="73"/>
      <c r="AU19" s="73"/>
      <c r="AV19" s="73">
        <v>1</v>
      </c>
      <c r="AW19" s="73">
        <v>50</v>
      </c>
      <c r="AX19" s="73"/>
      <c r="AY19" s="73"/>
      <c r="AZ19" s="73">
        <v>7</v>
      </c>
      <c r="BA19" s="73">
        <v>95</v>
      </c>
      <c r="BB19" s="73">
        <v>7</v>
      </c>
      <c r="BC19" s="73">
        <v>14</v>
      </c>
      <c r="BD19" s="73">
        <v>13</v>
      </c>
      <c r="BE19" s="73">
        <v>277</v>
      </c>
      <c r="BF19" s="73">
        <v>24</v>
      </c>
      <c r="BG19" s="73">
        <v>120</v>
      </c>
      <c r="BH19" s="73">
        <v>5</v>
      </c>
      <c r="BI19" s="73">
        <v>81</v>
      </c>
      <c r="BJ19" s="73">
        <v>71</v>
      </c>
      <c r="BK19" s="73">
        <v>93</v>
      </c>
      <c r="BL19" s="73">
        <v>8</v>
      </c>
      <c r="BM19" s="73">
        <v>143</v>
      </c>
      <c r="BN19" s="73">
        <v>3</v>
      </c>
      <c r="BO19" s="73">
        <v>3</v>
      </c>
      <c r="BP19" s="73">
        <v>13</v>
      </c>
      <c r="BQ19" s="73">
        <v>136.5</v>
      </c>
      <c r="BR19" s="73">
        <v>52</v>
      </c>
      <c r="BS19" s="73">
        <v>77</v>
      </c>
    </row>
    <row r="20" spans="1:71" ht="17.899999999999999" customHeight="1" x14ac:dyDescent="0.35">
      <c r="A20" s="35">
        <f t="shared" si="0"/>
        <v>17</v>
      </c>
      <c r="B20" s="35" t="s">
        <v>89</v>
      </c>
      <c r="C20" s="35">
        <v>9640</v>
      </c>
      <c r="D20" s="36" t="s">
        <v>122</v>
      </c>
      <c r="E20" s="36"/>
      <c r="F20" s="35" t="s">
        <v>109</v>
      </c>
      <c r="G20" s="37">
        <f>SUM(tblAlpine[[#This Row],[Roll Members No Data ]:[Roll Members Male Over 65]])</f>
        <v>21</v>
      </c>
      <c r="H20" s="37">
        <f>SUM(tblAlpine[[#This Row],[Associate Members No Data]:[Associate Members Male Over 65]])</f>
        <v>12</v>
      </c>
      <c r="I20" s="38"/>
      <c r="J20" s="40"/>
      <c r="K20" s="37">
        <v>2</v>
      </c>
      <c r="L20" s="37"/>
      <c r="M20" s="37">
        <v>2</v>
      </c>
      <c r="N20" s="37">
        <v>14</v>
      </c>
      <c r="O20" s="37"/>
      <c r="P20" s="37"/>
      <c r="Q20" s="37">
        <v>1</v>
      </c>
      <c r="R20" s="37">
        <v>2</v>
      </c>
      <c r="S20" s="37"/>
      <c r="T20" s="37">
        <v>1</v>
      </c>
      <c r="U20" s="37"/>
      <c r="V20" s="37">
        <v>3</v>
      </c>
      <c r="W20" s="37">
        <v>3</v>
      </c>
      <c r="X20" s="37">
        <v>1</v>
      </c>
      <c r="Y20" s="37">
        <v>1</v>
      </c>
      <c r="Z20" s="37">
        <v>2</v>
      </c>
      <c r="AA20" s="37">
        <v>1</v>
      </c>
      <c r="AB20" s="37">
        <v>5</v>
      </c>
      <c r="AC20" s="37">
        <v>1</v>
      </c>
      <c r="AD20" s="37">
        <v>2</v>
      </c>
      <c r="AE20" s="37">
        <v>2</v>
      </c>
      <c r="AF20" s="37">
        <v>1</v>
      </c>
      <c r="AG20" s="37">
        <v>1</v>
      </c>
      <c r="AH20" s="37">
        <v>22</v>
      </c>
      <c r="AI20" s="37"/>
      <c r="AJ20" s="37"/>
      <c r="AK20" s="37"/>
      <c r="AL20" s="37"/>
      <c r="AM20" s="37"/>
      <c r="AN20" s="37"/>
      <c r="AO20" s="37">
        <v>7</v>
      </c>
      <c r="AP20" s="37">
        <v>1</v>
      </c>
      <c r="AQ20" s="73">
        <v>10</v>
      </c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>
        <v>3</v>
      </c>
      <c r="BM20" s="73">
        <v>30</v>
      </c>
      <c r="BN20" s="73">
        <v>15</v>
      </c>
      <c r="BO20" s="73">
        <v>151</v>
      </c>
      <c r="BP20" s="73">
        <v>1</v>
      </c>
      <c r="BQ20" s="73">
        <v>40</v>
      </c>
      <c r="BR20" s="73">
        <v>1</v>
      </c>
      <c r="BS20" s="73">
        <v>12</v>
      </c>
    </row>
    <row r="21" spans="1:71" ht="17.899999999999999" customHeight="1" x14ac:dyDescent="0.35">
      <c r="A21" s="35">
        <f t="shared" si="0"/>
        <v>18</v>
      </c>
      <c r="B21" s="35" t="s">
        <v>89</v>
      </c>
      <c r="C21" s="35">
        <v>18938</v>
      </c>
      <c r="D21" s="36" t="s">
        <v>123</v>
      </c>
      <c r="E21" s="36"/>
      <c r="F21" s="35" t="s">
        <v>109</v>
      </c>
      <c r="G21" s="37">
        <f>SUM(tblAlpine[[#This Row],[Roll Members No Data ]:[Roll Members Male Over 65]])</f>
        <v>20</v>
      </c>
      <c r="H21" s="37">
        <f>SUM(tblAlpine[[#This Row],[Associate Members No Data]:[Associate Members Male Over 65]])</f>
        <v>27</v>
      </c>
      <c r="I21" s="38"/>
      <c r="J21" s="40"/>
      <c r="K21" s="37"/>
      <c r="L21" s="37">
        <v>1</v>
      </c>
      <c r="M21" s="37">
        <v>7</v>
      </c>
      <c r="N21" s="37">
        <v>1</v>
      </c>
      <c r="O21" s="37">
        <v>2</v>
      </c>
      <c r="P21" s="37">
        <v>1</v>
      </c>
      <c r="Q21" s="37">
        <v>6</v>
      </c>
      <c r="R21" s="37">
        <v>2</v>
      </c>
      <c r="S21" s="37"/>
      <c r="T21" s="37"/>
      <c r="U21" s="37">
        <v>6</v>
      </c>
      <c r="V21" s="37">
        <v>6</v>
      </c>
      <c r="W21" s="37"/>
      <c r="X21" s="37"/>
      <c r="Y21" s="37">
        <v>2</v>
      </c>
      <c r="Z21" s="37">
        <v>6</v>
      </c>
      <c r="AA21" s="37">
        <v>7</v>
      </c>
      <c r="AB21" s="37"/>
      <c r="AC21" s="37"/>
      <c r="AD21" s="37"/>
      <c r="AE21" s="37"/>
      <c r="AF21" s="37">
        <v>12</v>
      </c>
      <c r="AG21" s="37">
        <v>2</v>
      </c>
      <c r="AH21" s="37">
        <v>28</v>
      </c>
      <c r="AI21" s="37">
        <v>1</v>
      </c>
      <c r="AJ21" s="37"/>
      <c r="AK21" s="37"/>
      <c r="AL21" s="37"/>
      <c r="AM21" s="37"/>
      <c r="AN21" s="37"/>
      <c r="AO21" s="37"/>
      <c r="AP21" s="37"/>
      <c r="AQ21" s="73"/>
      <c r="AR21" s="73">
        <v>1</v>
      </c>
      <c r="AS21" s="73">
        <v>25</v>
      </c>
      <c r="AT21" s="73"/>
      <c r="AU21" s="73"/>
      <c r="AV21" s="73"/>
      <c r="AW21" s="73"/>
      <c r="AX21" s="73"/>
      <c r="AY21" s="73"/>
      <c r="AZ21" s="73">
        <v>1</v>
      </c>
      <c r="BA21" s="73">
        <v>5</v>
      </c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>
        <v>1</v>
      </c>
      <c r="BO21" s="73">
        <v>2</v>
      </c>
      <c r="BP21" s="73">
        <v>1</v>
      </c>
      <c r="BQ21" s="73">
        <v>2</v>
      </c>
      <c r="BR21" s="73"/>
      <c r="BS21" s="73"/>
    </row>
    <row r="22" spans="1:71" ht="17.899999999999999" customHeight="1" x14ac:dyDescent="0.35">
      <c r="A22" s="35">
        <f t="shared" si="0"/>
        <v>19</v>
      </c>
      <c r="B22" s="35" t="s">
        <v>89</v>
      </c>
      <c r="C22" s="35">
        <v>9964</v>
      </c>
      <c r="D22" s="36" t="s">
        <v>124</v>
      </c>
      <c r="E22" s="36"/>
      <c r="F22" s="35" t="s">
        <v>105</v>
      </c>
      <c r="G22" s="37">
        <f>SUM(tblAlpine[[#This Row],[Roll Members No Data ]:[Roll Members Male Over 65]])</f>
        <v>40</v>
      </c>
      <c r="H22" s="37">
        <f>SUM(tblAlpine[[#This Row],[Associate Members No Data]:[Associate Members Male Over 65]])</f>
        <v>9</v>
      </c>
      <c r="I22" s="38"/>
      <c r="J22" s="39"/>
      <c r="K22" s="37"/>
      <c r="L22" s="37"/>
      <c r="M22" s="37"/>
      <c r="N22" s="37">
        <v>25</v>
      </c>
      <c r="O22" s="37"/>
      <c r="P22" s="37"/>
      <c r="Q22" s="37"/>
      <c r="R22" s="37">
        <v>15</v>
      </c>
      <c r="S22" s="37"/>
      <c r="T22" s="37"/>
      <c r="U22" s="37"/>
      <c r="V22" s="37"/>
      <c r="W22" s="37">
        <v>5</v>
      </c>
      <c r="X22" s="37"/>
      <c r="Y22" s="37"/>
      <c r="Z22" s="37"/>
      <c r="AA22" s="37">
        <v>4</v>
      </c>
      <c r="AB22" s="37">
        <v>1</v>
      </c>
      <c r="AC22" s="37">
        <v>2</v>
      </c>
      <c r="AD22" s="37">
        <v>2</v>
      </c>
      <c r="AE22" s="37"/>
      <c r="AF22" s="37"/>
      <c r="AG22" s="37"/>
      <c r="AH22" s="37">
        <v>28</v>
      </c>
      <c r="AI22" s="37"/>
      <c r="AJ22" s="37"/>
      <c r="AK22" s="37"/>
      <c r="AL22" s="37"/>
      <c r="AM22" s="37"/>
      <c r="AN22" s="37"/>
      <c r="AO22" s="37"/>
      <c r="AP22" s="37"/>
      <c r="AQ22" s="73">
        <v>10</v>
      </c>
      <c r="AR22" s="73">
        <v>1.5</v>
      </c>
      <c r="AS22" s="73">
        <v>20</v>
      </c>
      <c r="AT22" s="73"/>
      <c r="AU22" s="73"/>
      <c r="AV22" s="73"/>
      <c r="AW22" s="73"/>
      <c r="AX22" s="73"/>
      <c r="AY22" s="73"/>
      <c r="AZ22" s="73"/>
      <c r="BA22" s="73"/>
      <c r="BB22" s="73">
        <v>4</v>
      </c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>
        <v>3</v>
      </c>
      <c r="BS22" s="73"/>
    </row>
    <row r="23" spans="1:71" ht="17.899999999999999" customHeight="1" x14ac:dyDescent="0.35">
      <c r="A23" s="35">
        <f t="shared" si="0"/>
        <v>20</v>
      </c>
      <c r="B23" s="35" t="s">
        <v>89</v>
      </c>
      <c r="C23" s="35">
        <v>9677</v>
      </c>
      <c r="D23" s="36" t="s">
        <v>125</v>
      </c>
      <c r="E23" s="36" t="s">
        <v>126</v>
      </c>
      <c r="F23" s="35" t="s">
        <v>105</v>
      </c>
      <c r="G23" s="37">
        <f>SUM(tblAlpine[[#This Row],[Roll Members No Data ]:[Roll Members Male Over 65]])</f>
        <v>21</v>
      </c>
      <c r="H23" s="37">
        <f>SUM(tblAlpine[[#This Row],[Associate Members No Data]:[Associate Members Male Over 65]])</f>
        <v>18</v>
      </c>
      <c r="I23" s="38"/>
      <c r="J23" s="39"/>
      <c r="K23" s="37">
        <v>1</v>
      </c>
      <c r="L23" s="37"/>
      <c r="M23" s="37">
        <v>2</v>
      </c>
      <c r="N23" s="37">
        <v>11</v>
      </c>
      <c r="O23" s="37">
        <v>1</v>
      </c>
      <c r="P23" s="37"/>
      <c r="Q23" s="37">
        <v>2</v>
      </c>
      <c r="R23" s="37">
        <v>4</v>
      </c>
      <c r="S23" s="37"/>
      <c r="T23" s="37">
        <v>3</v>
      </c>
      <c r="U23" s="37">
        <v>2</v>
      </c>
      <c r="V23" s="37">
        <v>4</v>
      </c>
      <c r="W23" s="37">
        <v>5</v>
      </c>
      <c r="X23" s="37">
        <v>2</v>
      </c>
      <c r="Y23" s="37">
        <v>1</v>
      </c>
      <c r="Z23" s="37"/>
      <c r="AA23" s="37">
        <v>1</v>
      </c>
      <c r="AB23" s="37"/>
      <c r="AC23" s="37">
        <v>2</v>
      </c>
      <c r="AD23" s="37"/>
      <c r="AE23" s="37"/>
      <c r="AF23" s="37"/>
      <c r="AG23" s="37">
        <v>1</v>
      </c>
      <c r="AH23" s="37">
        <v>14</v>
      </c>
      <c r="AI23" s="37"/>
      <c r="AJ23" s="37"/>
      <c r="AK23" s="37"/>
      <c r="AL23" s="37"/>
      <c r="AM23" s="37"/>
      <c r="AN23" s="37"/>
      <c r="AO23" s="37"/>
      <c r="AP23" s="37"/>
      <c r="AQ23" s="73"/>
      <c r="AR23" s="73">
        <v>1</v>
      </c>
      <c r="AS23" s="73">
        <v>60</v>
      </c>
      <c r="AT23" s="73"/>
      <c r="AU23" s="73"/>
      <c r="AV23" s="73"/>
      <c r="AW23" s="73"/>
      <c r="AX23" s="73"/>
      <c r="AY23" s="73"/>
      <c r="AZ23" s="73"/>
      <c r="BA23" s="73"/>
      <c r="BB23" s="73">
        <v>5</v>
      </c>
      <c r="BC23" s="73">
        <v>12</v>
      </c>
      <c r="BD23" s="73"/>
      <c r="BE23" s="73"/>
      <c r="BF23" s="73">
        <v>1</v>
      </c>
      <c r="BG23" s="73">
        <v>2</v>
      </c>
      <c r="BH23" s="73"/>
      <c r="BI23" s="73"/>
      <c r="BJ23" s="73"/>
      <c r="BK23" s="73"/>
      <c r="BL23" s="73"/>
      <c r="BM23" s="73"/>
      <c r="BN23" s="73">
        <v>2</v>
      </c>
      <c r="BO23" s="73">
        <v>30</v>
      </c>
      <c r="BP23" s="73"/>
      <c r="BQ23" s="73"/>
      <c r="BR23" s="73">
        <v>10</v>
      </c>
      <c r="BS23" s="73">
        <v>45</v>
      </c>
    </row>
    <row r="24" spans="1:71" ht="17.899999999999999" customHeight="1" x14ac:dyDescent="0.35">
      <c r="A24" s="35">
        <f t="shared" si="0"/>
        <v>21</v>
      </c>
      <c r="B24" s="35" t="s">
        <v>89</v>
      </c>
      <c r="C24" s="35">
        <v>19096</v>
      </c>
      <c r="D24" s="41" t="s">
        <v>127</v>
      </c>
      <c r="E24" s="41"/>
      <c r="F24" s="35" t="s">
        <v>109</v>
      </c>
      <c r="G24" s="37">
        <f>SUM(tblAlpine[[#This Row],[Roll Members No Data ]:[Roll Members Male Over 65]])</f>
        <v>95</v>
      </c>
      <c r="H24" s="37">
        <f>SUM(tblAlpine[[#This Row],[Associate Members No Data]:[Associate Members Male Over 65]])</f>
        <v>12</v>
      </c>
      <c r="I24" s="38"/>
      <c r="J24" s="40"/>
      <c r="K24" s="40"/>
      <c r="L24" s="40">
        <v>6</v>
      </c>
      <c r="M24" s="40">
        <v>8</v>
      </c>
      <c r="N24" s="40">
        <v>56</v>
      </c>
      <c r="O24" s="40">
        <v>2</v>
      </c>
      <c r="P24" s="40">
        <v>4</v>
      </c>
      <c r="Q24" s="40">
        <v>4</v>
      </c>
      <c r="R24" s="40">
        <v>15</v>
      </c>
      <c r="S24" s="40"/>
      <c r="T24" s="40"/>
      <c r="U24" s="40">
        <v>1</v>
      </c>
      <c r="V24" s="40">
        <v>2</v>
      </c>
      <c r="W24" s="40">
        <v>2</v>
      </c>
      <c r="X24" s="40"/>
      <c r="Y24" s="40">
        <v>2</v>
      </c>
      <c r="Z24" s="40">
        <v>1</v>
      </c>
      <c r="AA24" s="40">
        <v>4</v>
      </c>
      <c r="AB24" s="40">
        <v>4</v>
      </c>
      <c r="AC24" s="40">
        <v>4</v>
      </c>
      <c r="AD24" s="40">
        <v>1</v>
      </c>
      <c r="AE24" s="40">
        <v>2</v>
      </c>
      <c r="AF24" s="40">
        <v>7</v>
      </c>
      <c r="AG24" s="40"/>
      <c r="AH24" s="40">
        <v>56</v>
      </c>
      <c r="AI24" s="40"/>
      <c r="AJ24" s="40"/>
      <c r="AK24" s="40">
        <v>1</v>
      </c>
      <c r="AL24" s="40"/>
      <c r="AM24" s="40"/>
      <c r="AN24" s="40"/>
      <c r="AO24" s="40">
        <v>8</v>
      </c>
      <c r="AP24" s="40"/>
      <c r="AQ24" s="123">
        <v>14</v>
      </c>
      <c r="AR24" s="123">
        <v>2</v>
      </c>
      <c r="AS24" s="123">
        <v>91</v>
      </c>
      <c r="AT24" s="123"/>
      <c r="AU24" s="123"/>
      <c r="AV24" s="123"/>
      <c r="AW24" s="123"/>
      <c r="AX24" s="123"/>
      <c r="AY24" s="123"/>
      <c r="AZ24" s="123"/>
      <c r="BA24" s="123"/>
      <c r="BB24" s="123">
        <v>16</v>
      </c>
      <c r="BC24" s="123">
        <v>16</v>
      </c>
      <c r="BD24" s="123"/>
      <c r="BE24" s="123"/>
      <c r="BF24" s="123"/>
      <c r="BG24" s="123"/>
      <c r="BH24" s="123"/>
      <c r="BI24" s="123"/>
      <c r="BJ24" s="123">
        <v>4</v>
      </c>
      <c r="BK24" s="123">
        <v>6</v>
      </c>
      <c r="BL24" s="123">
        <v>1</v>
      </c>
      <c r="BM24" s="123">
        <v>24</v>
      </c>
      <c r="BN24" s="123">
        <v>4</v>
      </c>
      <c r="BO24" s="123">
        <v>12</v>
      </c>
      <c r="BP24" s="123">
        <v>1</v>
      </c>
      <c r="BQ24" s="123">
        <v>2.5</v>
      </c>
      <c r="BR24" s="123">
        <v>23</v>
      </c>
      <c r="BS24" s="123">
        <v>35.5</v>
      </c>
    </row>
    <row r="25" spans="1:71" ht="17.899999999999999" customHeight="1" x14ac:dyDescent="0.35">
      <c r="A25" s="35">
        <f t="shared" si="0"/>
        <v>22</v>
      </c>
      <c r="B25" s="35" t="s">
        <v>89</v>
      </c>
      <c r="C25" s="35">
        <v>9686</v>
      </c>
      <c r="D25" s="36" t="s">
        <v>128</v>
      </c>
      <c r="E25" s="36"/>
      <c r="F25" s="35" t="s">
        <v>105</v>
      </c>
      <c r="G25" s="37">
        <f>SUM(tblAlpine[[#This Row],[Roll Members No Data ]:[Roll Members Male Over 65]])</f>
        <v>75</v>
      </c>
      <c r="H25" s="37">
        <f>SUM(tblAlpine[[#This Row],[Associate Members No Data]:[Associate Members Male Over 65]])</f>
        <v>15</v>
      </c>
      <c r="I25" s="38"/>
      <c r="J25" s="39"/>
      <c r="K25" s="37">
        <v>1</v>
      </c>
      <c r="L25" s="37"/>
      <c r="M25" s="37">
        <v>3</v>
      </c>
      <c r="N25" s="37">
        <v>50</v>
      </c>
      <c r="O25" s="37"/>
      <c r="P25" s="37"/>
      <c r="Q25" s="37">
        <v>3</v>
      </c>
      <c r="R25" s="37">
        <v>18</v>
      </c>
      <c r="S25" s="37"/>
      <c r="T25" s="37"/>
      <c r="U25" s="37"/>
      <c r="V25" s="37"/>
      <c r="W25" s="37">
        <v>8</v>
      </c>
      <c r="X25" s="37"/>
      <c r="Y25" s="37"/>
      <c r="Z25" s="37">
        <v>2</v>
      </c>
      <c r="AA25" s="37">
        <v>5</v>
      </c>
      <c r="AB25" s="37"/>
      <c r="AC25" s="37">
        <v>5</v>
      </c>
      <c r="AD25" s="37">
        <v>4</v>
      </c>
      <c r="AE25" s="37">
        <v>10</v>
      </c>
      <c r="AF25" s="37">
        <v>2</v>
      </c>
      <c r="AG25" s="37">
        <v>2</v>
      </c>
      <c r="AH25" s="37">
        <v>47</v>
      </c>
      <c r="AI25" s="37"/>
      <c r="AJ25" s="37"/>
      <c r="AK25" s="37"/>
      <c r="AL25" s="37"/>
      <c r="AM25" s="37"/>
      <c r="AN25" s="37">
        <v>5</v>
      </c>
      <c r="AO25" s="37">
        <v>20</v>
      </c>
      <c r="AP25" s="37">
        <v>10</v>
      </c>
      <c r="AQ25" s="73">
        <v>55</v>
      </c>
      <c r="AR25" s="73">
        <v>1</v>
      </c>
      <c r="AS25" s="73">
        <v>50</v>
      </c>
      <c r="AT25" s="73"/>
      <c r="AU25" s="73"/>
      <c r="AV25" s="73"/>
      <c r="AW25" s="73"/>
      <c r="AX25" s="73"/>
      <c r="AY25" s="73"/>
      <c r="AZ25" s="73">
        <v>1</v>
      </c>
      <c r="BA25" s="73">
        <v>10</v>
      </c>
      <c r="BB25" s="73">
        <v>8</v>
      </c>
      <c r="BC25" s="73">
        <v>20</v>
      </c>
      <c r="BD25" s="73">
        <v>1</v>
      </c>
      <c r="BE25" s="73">
        <v>20</v>
      </c>
      <c r="BF25" s="73">
        <v>2</v>
      </c>
      <c r="BG25" s="73">
        <v>3</v>
      </c>
      <c r="BH25" s="73"/>
      <c r="BI25" s="73"/>
      <c r="BJ25" s="73"/>
      <c r="BK25" s="73"/>
      <c r="BL25" s="73"/>
      <c r="BM25" s="73"/>
      <c r="BN25" s="73">
        <v>1</v>
      </c>
      <c r="BO25" s="73">
        <v>7</v>
      </c>
      <c r="BP25" s="73"/>
      <c r="BQ25" s="73"/>
      <c r="BR25" s="73"/>
      <c r="BS25" s="73"/>
    </row>
    <row r="26" spans="1:71" ht="17.899999999999999" customHeight="1" x14ac:dyDescent="0.35">
      <c r="A26" s="35">
        <f t="shared" si="0"/>
        <v>23</v>
      </c>
      <c r="B26" s="35" t="s">
        <v>89</v>
      </c>
      <c r="C26" s="35">
        <v>9687</v>
      </c>
      <c r="D26" s="36" t="s">
        <v>129</v>
      </c>
      <c r="E26" s="36"/>
      <c r="F26" s="35" t="s">
        <v>109</v>
      </c>
      <c r="G26" s="37">
        <f>SUM(tblAlpine[[#This Row],[Roll Members No Data ]:[Roll Members Male Over 65]])</f>
        <v>78</v>
      </c>
      <c r="H26" s="37">
        <f>SUM(tblAlpine[[#This Row],[Associate Members No Data]:[Associate Members Male Over 65]])</f>
        <v>0</v>
      </c>
      <c r="I26" s="38"/>
      <c r="J26" s="39"/>
      <c r="K26" s="37">
        <v>5</v>
      </c>
      <c r="L26" s="37">
        <v>4</v>
      </c>
      <c r="M26" s="37">
        <v>1</v>
      </c>
      <c r="N26" s="37">
        <v>46</v>
      </c>
      <c r="O26" s="37">
        <v>5</v>
      </c>
      <c r="P26" s="37">
        <v>4</v>
      </c>
      <c r="Q26" s="37">
        <v>1</v>
      </c>
      <c r="R26" s="37">
        <v>12</v>
      </c>
      <c r="S26" s="37">
        <v>0</v>
      </c>
      <c r="T26" s="37"/>
      <c r="U26" s="37"/>
      <c r="V26" s="37"/>
      <c r="W26" s="37"/>
      <c r="X26" s="37"/>
      <c r="Y26" s="37"/>
      <c r="Z26" s="37"/>
      <c r="AA26" s="37"/>
      <c r="AB26" s="37"/>
      <c r="AC26" s="37">
        <v>1</v>
      </c>
      <c r="AD26" s="37"/>
      <c r="AE26" s="37"/>
      <c r="AF26" s="37"/>
      <c r="AG26" s="37"/>
      <c r="AH26" s="37">
        <v>25</v>
      </c>
      <c r="AI26" s="37"/>
      <c r="AJ26" s="37"/>
      <c r="AK26" s="37"/>
      <c r="AL26" s="37"/>
      <c r="AM26" s="37"/>
      <c r="AN26" s="37"/>
      <c r="AO26" s="37"/>
      <c r="AP26" s="37"/>
      <c r="AQ26" s="73">
        <v>35</v>
      </c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>
        <v>1</v>
      </c>
      <c r="BM26" s="73">
        <v>9</v>
      </c>
      <c r="BN26" s="73"/>
      <c r="BO26" s="73"/>
      <c r="BP26" s="73">
        <v>1</v>
      </c>
      <c r="BQ26" s="73">
        <v>2</v>
      </c>
      <c r="BR26" s="73">
        <v>1</v>
      </c>
      <c r="BS26" s="73">
        <v>2</v>
      </c>
    </row>
    <row r="27" spans="1:71" ht="17.899999999999999" customHeight="1" x14ac:dyDescent="0.35">
      <c r="A27" s="35">
        <f t="shared" si="0"/>
        <v>24</v>
      </c>
      <c r="B27" s="35" t="s">
        <v>89</v>
      </c>
      <c r="C27" s="35">
        <v>9662</v>
      </c>
      <c r="D27" s="36" t="s">
        <v>130</v>
      </c>
      <c r="E27" s="36"/>
      <c r="F27" s="35" t="s">
        <v>109</v>
      </c>
      <c r="G27" s="37">
        <f>SUM(tblAlpine[[#This Row],[Roll Members No Data ]:[Roll Members Male Over 65]])</f>
        <v>22</v>
      </c>
      <c r="H27" s="37">
        <f>SUM(tblAlpine[[#This Row],[Associate Members No Data]:[Associate Members Male Over 65]])</f>
        <v>7</v>
      </c>
      <c r="I27" s="38"/>
      <c r="J27" s="39"/>
      <c r="K27" s="37"/>
      <c r="L27" s="37"/>
      <c r="M27" s="37">
        <v>2</v>
      </c>
      <c r="N27" s="37">
        <v>15</v>
      </c>
      <c r="O27" s="37"/>
      <c r="P27" s="37"/>
      <c r="Q27" s="37">
        <v>1</v>
      </c>
      <c r="R27" s="37">
        <v>4</v>
      </c>
      <c r="S27" s="37"/>
      <c r="T27" s="37"/>
      <c r="U27" s="37">
        <v>1</v>
      </c>
      <c r="V27" s="37">
        <v>5</v>
      </c>
      <c r="W27" s="37"/>
      <c r="X27" s="37"/>
      <c r="Y27" s="37"/>
      <c r="Z27" s="37"/>
      <c r="AA27" s="37">
        <v>1</v>
      </c>
      <c r="AB27" s="37"/>
      <c r="AC27" s="37">
        <v>4</v>
      </c>
      <c r="AD27" s="37">
        <v>2</v>
      </c>
      <c r="AE27" s="37"/>
      <c r="AF27" s="37">
        <v>2</v>
      </c>
      <c r="AG27" s="37">
        <v>1</v>
      </c>
      <c r="AH27" s="37">
        <v>13</v>
      </c>
      <c r="AI27" s="37"/>
      <c r="AJ27" s="37"/>
      <c r="AK27" s="37"/>
      <c r="AL27" s="37"/>
      <c r="AM27" s="37"/>
      <c r="AN27" s="37"/>
      <c r="AO27" s="37"/>
      <c r="AP27" s="37"/>
      <c r="AQ27" s="73"/>
      <c r="AR27" s="73">
        <v>1</v>
      </c>
      <c r="AS27" s="73">
        <v>20</v>
      </c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>
        <v>5</v>
      </c>
      <c r="BO27" s="73">
        <v>7</v>
      </c>
      <c r="BP27" s="73">
        <v>1</v>
      </c>
      <c r="BQ27" s="73">
        <v>1</v>
      </c>
      <c r="BR27" s="73">
        <v>1</v>
      </c>
      <c r="BS27" s="73">
        <v>2</v>
      </c>
    </row>
    <row r="28" spans="1:71" ht="17.899999999999999" customHeight="1" x14ac:dyDescent="0.35">
      <c r="A28" s="35">
        <f t="shared" si="0"/>
        <v>25</v>
      </c>
      <c r="B28" s="35" t="s">
        <v>89</v>
      </c>
      <c r="C28" s="35">
        <v>9692</v>
      </c>
      <c r="D28" s="36" t="s">
        <v>131</v>
      </c>
      <c r="E28" s="36"/>
      <c r="F28" s="35" t="s">
        <v>109</v>
      </c>
      <c r="G28" s="37">
        <f>SUM(tblAlpine[[#This Row],[Roll Members No Data ]:[Roll Members Male Over 65]])</f>
        <v>78</v>
      </c>
      <c r="H28" s="37">
        <f>SUM(tblAlpine[[#This Row],[Associate Members No Data]:[Associate Members Male Over 65]])</f>
        <v>4</v>
      </c>
      <c r="I28" s="38"/>
      <c r="J28" s="39"/>
      <c r="K28" s="37"/>
      <c r="L28" s="37">
        <v>1</v>
      </c>
      <c r="M28" s="37">
        <v>9</v>
      </c>
      <c r="N28" s="37">
        <v>40</v>
      </c>
      <c r="O28" s="37"/>
      <c r="P28" s="37"/>
      <c r="Q28" s="37">
        <v>8</v>
      </c>
      <c r="R28" s="37">
        <v>20</v>
      </c>
      <c r="S28" s="37"/>
      <c r="T28" s="37"/>
      <c r="U28" s="37"/>
      <c r="V28" s="37"/>
      <c r="W28" s="37">
        <v>2</v>
      </c>
      <c r="X28" s="37"/>
      <c r="Y28" s="37"/>
      <c r="Z28" s="37"/>
      <c r="AA28" s="37">
        <v>2</v>
      </c>
      <c r="AB28" s="37"/>
      <c r="AC28" s="37">
        <v>6</v>
      </c>
      <c r="AD28" s="37"/>
      <c r="AE28" s="37">
        <v>2</v>
      </c>
      <c r="AF28" s="37"/>
      <c r="AG28" s="37">
        <v>1</v>
      </c>
      <c r="AH28" s="37">
        <v>40</v>
      </c>
      <c r="AI28" s="37"/>
      <c r="AJ28" s="37"/>
      <c r="AK28" s="37"/>
      <c r="AL28" s="37"/>
      <c r="AM28" s="37"/>
      <c r="AN28" s="37"/>
      <c r="AO28" s="37"/>
      <c r="AP28" s="37"/>
      <c r="AQ28" s="73">
        <v>16</v>
      </c>
      <c r="AR28" s="73">
        <v>1</v>
      </c>
      <c r="AS28" s="73">
        <v>28</v>
      </c>
      <c r="AT28" s="73"/>
      <c r="AU28" s="73"/>
      <c r="AV28" s="73"/>
      <c r="AW28" s="73"/>
      <c r="AX28" s="73"/>
      <c r="AY28" s="73"/>
      <c r="AZ28" s="73"/>
      <c r="BA28" s="73"/>
      <c r="BB28" s="73">
        <v>11</v>
      </c>
      <c r="BC28" s="73">
        <v>22</v>
      </c>
      <c r="BD28" s="73"/>
      <c r="BE28" s="73"/>
      <c r="BF28" s="73"/>
      <c r="BG28" s="73"/>
      <c r="BH28" s="73"/>
      <c r="BI28" s="73"/>
      <c r="BJ28" s="73"/>
      <c r="BK28" s="73"/>
      <c r="BL28" s="73">
        <v>1</v>
      </c>
      <c r="BM28" s="73">
        <v>9</v>
      </c>
      <c r="BN28" s="73">
        <v>15</v>
      </c>
      <c r="BO28" s="73">
        <v>46</v>
      </c>
      <c r="BP28" s="73"/>
      <c r="BQ28" s="73"/>
      <c r="BR28" s="73">
        <v>17</v>
      </c>
      <c r="BS28" s="73">
        <v>11</v>
      </c>
    </row>
    <row r="29" spans="1:71" ht="17.899999999999999" customHeight="1" x14ac:dyDescent="0.35">
      <c r="A29" s="35">
        <f t="shared" si="0"/>
        <v>26</v>
      </c>
      <c r="B29" s="35" t="s">
        <v>89</v>
      </c>
      <c r="C29" s="35">
        <v>9648</v>
      </c>
      <c r="D29" s="36" t="s">
        <v>132</v>
      </c>
      <c r="E29" s="36"/>
      <c r="F29" s="35" t="s">
        <v>109</v>
      </c>
      <c r="G29" s="37">
        <f>SUM(tblAlpine[[#This Row],[Roll Members No Data ]:[Roll Members Male Over 65]])</f>
        <v>28</v>
      </c>
      <c r="H29" s="37">
        <f>SUM(tblAlpine[[#This Row],[Associate Members No Data]:[Associate Members Male Over 65]])</f>
        <v>0</v>
      </c>
      <c r="I29" s="38"/>
      <c r="J29" s="40"/>
      <c r="K29" s="37"/>
      <c r="L29" s="37">
        <v>1</v>
      </c>
      <c r="M29" s="37"/>
      <c r="N29" s="37">
        <v>16</v>
      </c>
      <c r="O29" s="37"/>
      <c r="P29" s="37">
        <v>2</v>
      </c>
      <c r="Q29" s="37"/>
      <c r="R29" s="37">
        <v>9</v>
      </c>
      <c r="S29" s="37">
        <v>0</v>
      </c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>
        <v>2</v>
      </c>
      <c r="AE29" s="37"/>
      <c r="AF29" s="37"/>
      <c r="AG29" s="37"/>
      <c r="AH29" s="37">
        <v>13</v>
      </c>
      <c r="AI29" s="37"/>
      <c r="AJ29" s="37"/>
      <c r="AK29" s="37"/>
      <c r="AL29" s="37"/>
      <c r="AM29" s="37"/>
      <c r="AN29" s="37"/>
      <c r="AO29" s="37"/>
      <c r="AP29" s="37"/>
      <c r="AQ29" s="73"/>
      <c r="AR29" s="73"/>
      <c r="AS29" s="73"/>
      <c r="AT29" s="73"/>
      <c r="AU29" s="73"/>
      <c r="AV29" s="73"/>
      <c r="AW29" s="73"/>
      <c r="AX29" s="73">
        <v>3</v>
      </c>
      <c r="AY29" s="73">
        <v>1</v>
      </c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</row>
    <row r="30" spans="1:71" ht="17.899999999999999" customHeight="1" x14ac:dyDescent="0.35">
      <c r="A30" s="35">
        <f t="shared" si="0"/>
        <v>27</v>
      </c>
      <c r="B30" s="35" t="s">
        <v>89</v>
      </c>
      <c r="C30" s="35">
        <v>9743</v>
      </c>
      <c r="D30" s="36" t="s">
        <v>133</v>
      </c>
      <c r="E30" s="36"/>
      <c r="F30" s="35" t="s">
        <v>109</v>
      </c>
      <c r="G30" s="37">
        <f>SUM(tblAlpine[[#This Row],[Roll Members No Data ]:[Roll Members Male Over 65]])</f>
        <v>41</v>
      </c>
      <c r="H30" s="37">
        <f>SUM(tblAlpine[[#This Row],[Associate Members No Data]:[Associate Members Male Over 65]])</f>
        <v>1</v>
      </c>
      <c r="I30" s="38"/>
      <c r="J30" s="39"/>
      <c r="K30" s="39"/>
      <c r="L30" s="39"/>
      <c r="M30" s="39">
        <v>1</v>
      </c>
      <c r="N30" s="39">
        <v>32</v>
      </c>
      <c r="O30" s="39"/>
      <c r="P30" s="39"/>
      <c r="Q30" s="39"/>
      <c r="R30" s="39">
        <v>8</v>
      </c>
      <c r="S30" s="39"/>
      <c r="T30" s="39"/>
      <c r="U30" s="39"/>
      <c r="V30" s="39"/>
      <c r="W30" s="39">
        <v>1</v>
      </c>
      <c r="X30" s="39"/>
      <c r="Y30" s="39"/>
      <c r="Z30" s="39"/>
      <c r="AA30" s="39"/>
      <c r="AB30" s="39"/>
      <c r="AC30" s="39">
        <v>2</v>
      </c>
      <c r="AD30" s="39">
        <v>6</v>
      </c>
      <c r="AE30" s="39">
        <v>8</v>
      </c>
      <c r="AF30" s="39">
        <v>1</v>
      </c>
      <c r="AG30" s="39"/>
      <c r="AH30" s="39">
        <v>28</v>
      </c>
      <c r="AI30" s="39"/>
      <c r="AJ30" s="39"/>
      <c r="AK30" s="39"/>
      <c r="AL30" s="39"/>
      <c r="AM30" s="39"/>
      <c r="AN30" s="39"/>
      <c r="AO30" s="39"/>
      <c r="AP30" s="39"/>
      <c r="AQ30" s="74">
        <v>11</v>
      </c>
      <c r="AR30" s="74">
        <v>1</v>
      </c>
      <c r="AS30" s="74">
        <v>27</v>
      </c>
      <c r="AT30" s="74"/>
      <c r="AU30" s="74"/>
      <c r="AV30" s="74"/>
      <c r="AW30" s="74"/>
      <c r="AX30" s="74"/>
      <c r="AY30" s="74"/>
      <c r="AZ30" s="74"/>
      <c r="BA30" s="74">
        <v>13</v>
      </c>
      <c r="BB30" s="74">
        <v>13</v>
      </c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>
        <v>2</v>
      </c>
      <c r="BQ30" s="74">
        <v>9</v>
      </c>
      <c r="BR30" s="74">
        <v>6</v>
      </c>
      <c r="BS30" s="74">
        <v>17</v>
      </c>
    </row>
    <row r="31" spans="1:71" ht="17.899999999999999" customHeight="1" x14ac:dyDescent="0.35">
      <c r="A31" s="35">
        <f t="shared" si="0"/>
        <v>28</v>
      </c>
      <c r="B31" s="35" t="s">
        <v>89</v>
      </c>
      <c r="C31" s="35">
        <v>19095</v>
      </c>
      <c r="D31" s="36" t="s">
        <v>134</v>
      </c>
      <c r="E31" s="36"/>
      <c r="F31" s="35" t="s">
        <v>109</v>
      </c>
      <c r="G31" s="37">
        <f>SUM(tblAlpine[[#This Row],[Roll Members No Data ]:[Roll Members Male Over 65]])</f>
        <v>78</v>
      </c>
      <c r="H31" s="37">
        <f>SUM(tblAlpine[[#This Row],[Associate Members No Data]:[Associate Members Male Over 65]])</f>
        <v>34</v>
      </c>
      <c r="I31" s="38"/>
      <c r="J31" s="39"/>
      <c r="K31" s="37"/>
      <c r="L31" s="37">
        <v>4</v>
      </c>
      <c r="M31" s="37">
        <v>7</v>
      </c>
      <c r="N31" s="37">
        <v>35</v>
      </c>
      <c r="O31" s="37"/>
      <c r="P31" s="37"/>
      <c r="Q31" s="37">
        <v>4</v>
      </c>
      <c r="R31" s="37">
        <v>28</v>
      </c>
      <c r="S31" s="37"/>
      <c r="T31" s="37"/>
      <c r="U31" s="37"/>
      <c r="V31" s="37">
        <v>5</v>
      </c>
      <c r="W31" s="37">
        <v>7</v>
      </c>
      <c r="X31" s="37"/>
      <c r="Y31" s="37"/>
      <c r="Z31" s="37">
        <v>2</v>
      </c>
      <c r="AA31" s="37">
        <v>20</v>
      </c>
      <c r="AB31" s="37"/>
      <c r="AC31" s="37">
        <v>3</v>
      </c>
      <c r="AD31" s="37">
        <v>4</v>
      </c>
      <c r="AE31" s="37">
        <v>7</v>
      </c>
      <c r="AF31" s="37">
        <v>2</v>
      </c>
      <c r="AG31" s="37">
        <v>2</v>
      </c>
      <c r="AH31" s="37">
        <v>42</v>
      </c>
      <c r="AI31" s="37"/>
      <c r="AJ31" s="37"/>
      <c r="AK31" s="37"/>
      <c r="AL31" s="37"/>
      <c r="AM31" s="37"/>
      <c r="AN31" s="37"/>
      <c r="AO31" s="37">
        <v>12</v>
      </c>
      <c r="AP31" s="37"/>
      <c r="AQ31" s="73">
        <v>8</v>
      </c>
      <c r="AR31" s="73">
        <v>1</v>
      </c>
      <c r="AS31" s="73">
        <v>3</v>
      </c>
      <c r="AT31" s="73"/>
      <c r="AU31" s="73"/>
      <c r="AV31" s="73"/>
      <c r="AW31" s="73"/>
      <c r="AX31" s="73"/>
      <c r="AY31" s="73"/>
      <c r="AZ31" s="73"/>
      <c r="BA31" s="73"/>
      <c r="BB31" s="73">
        <v>1</v>
      </c>
      <c r="BC31" s="73">
        <v>5</v>
      </c>
      <c r="BD31" s="73"/>
      <c r="BE31" s="73"/>
      <c r="BF31" s="73"/>
      <c r="BG31" s="73"/>
      <c r="BH31" s="73"/>
      <c r="BI31" s="73"/>
      <c r="BJ31" s="73">
        <v>2</v>
      </c>
      <c r="BK31" s="73">
        <v>6</v>
      </c>
      <c r="BL31" s="73">
        <v>1</v>
      </c>
      <c r="BM31" s="73">
        <v>8</v>
      </c>
      <c r="BN31" s="73">
        <v>5</v>
      </c>
      <c r="BO31" s="73">
        <v>15</v>
      </c>
      <c r="BP31" s="73"/>
      <c r="BQ31" s="73"/>
      <c r="BR31" s="73"/>
      <c r="BS31" s="73"/>
    </row>
    <row r="32" spans="1:71" ht="17.899999999999999" customHeight="1" x14ac:dyDescent="0.35">
      <c r="A32" s="35">
        <f t="shared" si="0"/>
        <v>29</v>
      </c>
      <c r="B32" s="35" t="s">
        <v>89</v>
      </c>
      <c r="C32" s="35">
        <v>18929</v>
      </c>
      <c r="D32" s="36" t="s">
        <v>135</v>
      </c>
      <c r="E32" s="36"/>
      <c r="F32" s="35" t="s">
        <v>109</v>
      </c>
      <c r="G32" s="37">
        <f>SUM(tblAlpine[[#This Row],[Roll Members No Data ]:[Roll Members Male Over 65]])</f>
        <v>277</v>
      </c>
      <c r="H32" s="37">
        <f>SUM(tblAlpine[[#This Row],[Associate Members No Data]:[Associate Members Male Over 65]])</f>
        <v>0</v>
      </c>
      <c r="I32" s="38"/>
      <c r="J32" s="39"/>
      <c r="K32" s="39">
        <v>13</v>
      </c>
      <c r="L32" s="39">
        <v>14</v>
      </c>
      <c r="M32" s="39">
        <v>24</v>
      </c>
      <c r="N32" s="39">
        <v>122</v>
      </c>
      <c r="O32" s="39">
        <v>19</v>
      </c>
      <c r="P32" s="39">
        <v>11</v>
      </c>
      <c r="Q32" s="39">
        <v>12</v>
      </c>
      <c r="R32" s="39">
        <v>62</v>
      </c>
      <c r="S32" s="39">
        <v>0</v>
      </c>
      <c r="T32" s="39"/>
      <c r="U32" s="39"/>
      <c r="V32" s="39"/>
      <c r="W32" s="39"/>
      <c r="X32" s="39"/>
      <c r="Y32" s="39"/>
      <c r="Z32" s="39"/>
      <c r="AA32" s="39"/>
      <c r="AB32" s="39">
        <v>35</v>
      </c>
      <c r="AC32" s="39">
        <v>8</v>
      </c>
      <c r="AD32" s="39"/>
      <c r="AE32" s="39">
        <v>20</v>
      </c>
      <c r="AF32" s="39">
        <v>3</v>
      </c>
      <c r="AG32" s="39"/>
      <c r="AH32" s="39">
        <v>105</v>
      </c>
      <c r="AI32" s="39">
        <v>1</v>
      </c>
      <c r="AJ32" s="39">
        <v>1</v>
      </c>
      <c r="AK32" s="39"/>
      <c r="AL32" s="39"/>
      <c r="AM32" s="39"/>
      <c r="AN32" s="39">
        <v>1</v>
      </c>
      <c r="AO32" s="39">
        <v>2</v>
      </c>
      <c r="AP32" s="39">
        <v>7</v>
      </c>
      <c r="AQ32" s="74">
        <v>4</v>
      </c>
      <c r="AR32" s="74">
        <v>1.75</v>
      </c>
      <c r="AS32" s="74">
        <v>84</v>
      </c>
      <c r="AT32" s="74">
        <v>3</v>
      </c>
      <c r="AU32" s="74">
        <v>3</v>
      </c>
      <c r="AV32" s="74"/>
      <c r="AW32" s="74"/>
      <c r="AX32" s="74"/>
      <c r="AY32" s="74"/>
      <c r="AZ32" s="74">
        <v>1</v>
      </c>
      <c r="BA32" s="74">
        <v>2</v>
      </c>
      <c r="BB32" s="74">
        <v>78</v>
      </c>
      <c r="BC32" s="74">
        <v>26</v>
      </c>
      <c r="BD32" s="74">
        <v>1</v>
      </c>
      <c r="BE32" s="74">
        <v>10</v>
      </c>
      <c r="BF32" s="74">
        <v>1</v>
      </c>
      <c r="BG32" s="74">
        <v>4</v>
      </c>
      <c r="BH32" s="74"/>
      <c r="BI32" s="74"/>
      <c r="BJ32" s="74">
        <v>24</v>
      </c>
      <c r="BK32" s="74">
        <v>24</v>
      </c>
      <c r="BL32" s="74">
        <v>3</v>
      </c>
      <c r="BM32" s="74">
        <v>32.5</v>
      </c>
      <c r="BN32" s="74">
        <v>19</v>
      </c>
      <c r="BO32" s="74">
        <v>37</v>
      </c>
      <c r="BP32" s="74">
        <v>1</v>
      </c>
      <c r="BQ32" s="74">
        <v>7</v>
      </c>
      <c r="BR32" s="74"/>
      <c r="BS32" s="74"/>
    </row>
    <row r="33" spans="1:71" ht="17.899999999999999" customHeight="1" x14ac:dyDescent="0.35">
      <c r="A33" s="35">
        <f t="shared" si="0"/>
        <v>30</v>
      </c>
      <c r="B33" s="35" t="s">
        <v>89</v>
      </c>
      <c r="C33" s="35">
        <v>16724</v>
      </c>
      <c r="D33" s="36" t="s">
        <v>136</v>
      </c>
      <c r="E33" s="36"/>
      <c r="F33" s="35" t="s">
        <v>109</v>
      </c>
      <c r="G33" s="37">
        <f>SUM(tblAlpine[[#This Row],[Roll Members No Data ]:[Roll Members Male Over 65]])</f>
        <v>223</v>
      </c>
      <c r="H33" s="37">
        <f>SUM(tblAlpine[[#This Row],[Associate Members No Data]:[Associate Members Male Over 65]])</f>
        <v>70</v>
      </c>
      <c r="I33" s="38"/>
      <c r="J33" s="39"/>
      <c r="K33" s="39"/>
      <c r="L33" s="39">
        <v>1</v>
      </c>
      <c r="M33" s="39">
        <v>14</v>
      </c>
      <c r="N33" s="39">
        <v>143</v>
      </c>
      <c r="O33" s="39"/>
      <c r="P33" s="39">
        <v>1</v>
      </c>
      <c r="Q33" s="39">
        <v>11</v>
      </c>
      <c r="R33" s="39">
        <v>53</v>
      </c>
      <c r="S33" s="39"/>
      <c r="T33" s="39"/>
      <c r="U33" s="39">
        <v>3</v>
      </c>
      <c r="V33" s="39">
        <v>14</v>
      </c>
      <c r="W33" s="39">
        <v>22</v>
      </c>
      <c r="X33" s="39">
        <v>2</v>
      </c>
      <c r="Y33" s="39">
        <v>2</v>
      </c>
      <c r="Z33" s="39">
        <v>8</v>
      </c>
      <c r="AA33" s="39">
        <v>19</v>
      </c>
      <c r="AB33" s="39">
        <v>1</v>
      </c>
      <c r="AC33" s="39">
        <v>19</v>
      </c>
      <c r="AD33" s="39"/>
      <c r="AE33" s="39">
        <v>6</v>
      </c>
      <c r="AF33" s="39">
        <v>1</v>
      </c>
      <c r="AG33" s="39">
        <v>1</v>
      </c>
      <c r="AH33" s="39">
        <v>101</v>
      </c>
      <c r="AI33" s="39"/>
      <c r="AJ33" s="39"/>
      <c r="AK33" s="39"/>
      <c r="AL33" s="39"/>
      <c r="AM33" s="39"/>
      <c r="AN33" s="39"/>
      <c r="AO33" s="39">
        <v>16</v>
      </c>
      <c r="AP33" s="39">
        <v>2</v>
      </c>
      <c r="AQ33" s="74">
        <v>10</v>
      </c>
      <c r="AR33" s="74">
        <v>2</v>
      </c>
      <c r="AS33" s="74">
        <v>90</v>
      </c>
      <c r="AT33" s="74"/>
      <c r="AU33" s="74"/>
      <c r="AV33" s="74"/>
      <c r="AW33" s="74"/>
      <c r="AX33" s="74"/>
      <c r="AY33" s="74"/>
      <c r="AZ33" s="74"/>
      <c r="BA33" s="74">
        <v>39</v>
      </c>
      <c r="BB33" s="74">
        <v>39</v>
      </c>
      <c r="BC33" s="74">
        <v>39</v>
      </c>
      <c r="BD33" s="74"/>
      <c r="BE33" s="74"/>
      <c r="BF33" s="74"/>
      <c r="BG33" s="74"/>
      <c r="BH33" s="74"/>
      <c r="BI33" s="74"/>
      <c r="BJ33" s="74">
        <v>8</v>
      </c>
      <c r="BK33" s="74">
        <v>8</v>
      </c>
      <c r="BL33" s="74">
        <v>2</v>
      </c>
      <c r="BM33" s="74">
        <v>31</v>
      </c>
      <c r="BN33" s="74">
        <v>3</v>
      </c>
      <c r="BO33" s="74">
        <v>3</v>
      </c>
      <c r="BP33" s="74">
        <v>2</v>
      </c>
      <c r="BQ33" s="74">
        <v>5.8</v>
      </c>
      <c r="BR33" s="74"/>
      <c r="BS33" s="74"/>
    </row>
    <row r="34" spans="1:71" ht="17.899999999999999" customHeight="1" x14ac:dyDescent="0.35">
      <c r="A34" s="35">
        <f t="shared" si="0"/>
        <v>31</v>
      </c>
      <c r="B34" s="35" t="s">
        <v>89</v>
      </c>
      <c r="C34" s="35">
        <v>9696</v>
      </c>
      <c r="D34" s="36" t="s">
        <v>137</v>
      </c>
      <c r="E34" s="36"/>
      <c r="F34" s="35" t="s">
        <v>105</v>
      </c>
      <c r="G34" s="37">
        <f>SUM(tblAlpine[[#This Row],[Roll Members No Data ]:[Roll Members Male Over 65]])</f>
        <v>12</v>
      </c>
      <c r="H34" s="37">
        <f>SUM(tblAlpine[[#This Row],[Associate Members No Data]:[Associate Members Male Over 65]])</f>
        <v>3</v>
      </c>
      <c r="I34" s="38"/>
      <c r="J34" s="39"/>
      <c r="K34" s="37"/>
      <c r="L34" s="37"/>
      <c r="M34" s="37">
        <v>1</v>
      </c>
      <c r="N34" s="37">
        <v>6</v>
      </c>
      <c r="O34" s="37"/>
      <c r="P34" s="37"/>
      <c r="Q34" s="37">
        <v>1</v>
      </c>
      <c r="R34" s="37">
        <v>4</v>
      </c>
      <c r="S34" s="37"/>
      <c r="T34" s="37"/>
      <c r="U34" s="37"/>
      <c r="V34" s="37"/>
      <c r="W34" s="37">
        <v>1</v>
      </c>
      <c r="X34" s="37"/>
      <c r="Y34" s="37"/>
      <c r="Z34" s="37"/>
      <c r="AA34" s="37">
        <v>2</v>
      </c>
      <c r="AB34" s="37"/>
      <c r="AC34" s="37">
        <v>1</v>
      </c>
      <c r="AD34" s="37"/>
      <c r="AE34" s="37"/>
      <c r="AF34" s="37"/>
      <c r="AG34" s="37"/>
      <c r="AH34" s="37">
        <v>12</v>
      </c>
      <c r="AI34" s="37">
        <v>1</v>
      </c>
      <c r="AJ34" s="37"/>
      <c r="AK34" s="37"/>
      <c r="AL34" s="37"/>
      <c r="AM34" s="37"/>
      <c r="AN34" s="37"/>
      <c r="AO34" s="37"/>
      <c r="AP34" s="37"/>
      <c r="AQ34" s="73"/>
      <c r="AR34" s="73">
        <v>1</v>
      </c>
      <c r="AS34" s="73">
        <v>8</v>
      </c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>
        <v>1</v>
      </c>
      <c r="BK34" s="73">
        <v>1</v>
      </c>
      <c r="BL34" s="73"/>
      <c r="BM34" s="73"/>
      <c r="BN34" s="73">
        <v>3</v>
      </c>
      <c r="BO34" s="73">
        <v>3</v>
      </c>
      <c r="BP34" s="73"/>
      <c r="BQ34" s="73"/>
      <c r="BR34" s="73"/>
      <c r="BS34" s="73"/>
    </row>
    <row r="35" spans="1:71" ht="17.899999999999999" customHeight="1" x14ac:dyDescent="0.35">
      <c r="A35" s="35">
        <f t="shared" si="0"/>
        <v>32</v>
      </c>
      <c r="B35" s="35" t="s">
        <v>89</v>
      </c>
      <c r="C35" s="35">
        <v>9750</v>
      </c>
      <c r="D35" s="36" t="s">
        <v>138</v>
      </c>
      <c r="E35" s="36"/>
      <c r="F35" s="35" t="s">
        <v>109</v>
      </c>
      <c r="G35" s="37">
        <f>SUM(tblAlpine[[#This Row],[Roll Members No Data ]:[Roll Members Male Over 65]])</f>
        <v>94</v>
      </c>
      <c r="H35" s="37">
        <f>SUM(tblAlpine[[#This Row],[Associate Members No Data]:[Associate Members Male Over 65]])</f>
        <v>17</v>
      </c>
      <c r="I35" s="38"/>
      <c r="J35" s="39"/>
      <c r="K35" s="39">
        <v>2</v>
      </c>
      <c r="L35" s="39">
        <v>3</v>
      </c>
      <c r="M35" s="39">
        <v>11</v>
      </c>
      <c r="N35" s="39">
        <v>51</v>
      </c>
      <c r="O35" s="39">
        <v>2</v>
      </c>
      <c r="P35" s="39">
        <v>2</v>
      </c>
      <c r="Q35" s="39">
        <v>5</v>
      </c>
      <c r="R35" s="39">
        <v>18</v>
      </c>
      <c r="S35" s="39"/>
      <c r="T35" s="39"/>
      <c r="U35" s="39">
        <v>2</v>
      </c>
      <c r="V35" s="39"/>
      <c r="W35" s="39">
        <v>6</v>
      </c>
      <c r="X35" s="39"/>
      <c r="Y35" s="39">
        <v>3</v>
      </c>
      <c r="Z35" s="39">
        <v>1</v>
      </c>
      <c r="AA35" s="39">
        <v>5</v>
      </c>
      <c r="AB35" s="39"/>
      <c r="AC35" s="39">
        <v>4</v>
      </c>
      <c r="AD35" s="39">
        <v>8</v>
      </c>
      <c r="AE35" s="39"/>
      <c r="AF35" s="39">
        <v>3</v>
      </c>
      <c r="AG35" s="39">
        <v>2</v>
      </c>
      <c r="AH35" s="39">
        <v>42</v>
      </c>
      <c r="AI35" s="39"/>
      <c r="AJ35" s="39">
        <v>2</v>
      </c>
      <c r="AK35" s="39"/>
      <c r="AL35" s="39"/>
      <c r="AM35" s="39"/>
      <c r="AN35" s="39"/>
      <c r="AO35" s="39">
        <v>7</v>
      </c>
      <c r="AP35" s="39">
        <v>16</v>
      </c>
      <c r="AQ35" s="74">
        <v>70</v>
      </c>
      <c r="AR35" s="74">
        <v>1</v>
      </c>
      <c r="AS35" s="74">
        <v>40</v>
      </c>
      <c r="AT35" s="74"/>
      <c r="AU35" s="74"/>
      <c r="AV35" s="74"/>
      <c r="AW35" s="74"/>
      <c r="AX35" s="74"/>
      <c r="AY35" s="74"/>
      <c r="AZ35" s="74"/>
      <c r="BA35" s="74"/>
      <c r="BB35" s="74">
        <v>15</v>
      </c>
      <c r="BC35" s="74">
        <v>30</v>
      </c>
      <c r="BD35" s="74"/>
      <c r="BE35" s="74"/>
      <c r="BF35" s="74">
        <v>5</v>
      </c>
      <c r="BG35" s="74">
        <v>4</v>
      </c>
      <c r="BH35" s="74"/>
      <c r="BI35" s="74"/>
      <c r="BJ35" s="74">
        <v>1</v>
      </c>
      <c r="BK35" s="74">
        <v>3</v>
      </c>
      <c r="BL35" s="74">
        <v>2</v>
      </c>
      <c r="BM35" s="74">
        <v>3.75</v>
      </c>
      <c r="BN35" s="74">
        <v>2</v>
      </c>
      <c r="BO35" s="74">
        <v>10</v>
      </c>
      <c r="BP35" s="74">
        <v>1</v>
      </c>
      <c r="BQ35" s="74">
        <v>1.25</v>
      </c>
      <c r="BR35" s="74"/>
      <c r="BS35" s="74">
        <v>80</v>
      </c>
    </row>
    <row r="36" spans="1:71" s="55" customFormat="1" ht="17.899999999999999" customHeight="1" x14ac:dyDescent="0.35">
      <c r="A36" s="49"/>
      <c r="B36" s="49"/>
      <c r="C36" s="50"/>
      <c r="D36" s="51" t="s">
        <v>96</v>
      </c>
      <c r="E36" s="51"/>
      <c r="F36" s="49"/>
      <c r="G36" s="52">
        <f>SUBTOTAL(109,G4:G35)</f>
        <v>2847</v>
      </c>
      <c r="H36" s="52">
        <f>SUBTOTAL(109,H4:H35)</f>
        <v>1663</v>
      </c>
      <c r="I36" s="52">
        <f t="shared" ref="I36:BS36" si="1">SUBTOTAL(109,I4:I35)</f>
        <v>0</v>
      </c>
      <c r="J36" s="52">
        <f t="shared" si="1"/>
        <v>54</v>
      </c>
      <c r="K36" s="52">
        <f t="shared" si="1"/>
        <v>56</v>
      </c>
      <c r="L36" s="52">
        <f t="shared" si="1"/>
        <v>162</v>
      </c>
      <c r="M36" s="52">
        <f t="shared" si="1"/>
        <v>379</v>
      </c>
      <c r="N36" s="52">
        <f t="shared" si="1"/>
        <v>1189</v>
      </c>
      <c r="O36" s="52">
        <f t="shared" si="1"/>
        <v>54</v>
      </c>
      <c r="P36" s="52">
        <f t="shared" si="1"/>
        <v>108</v>
      </c>
      <c r="Q36" s="52">
        <f t="shared" si="1"/>
        <v>254</v>
      </c>
      <c r="R36" s="52">
        <f t="shared" si="1"/>
        <v>591</v>
      </c>
      <c r="S36" s="52">
        <f t="shared" si="1"/>
        <v>21</v>
      </c>
      <c r="T36" s="52">
        <f t="shared" si="1"/>
        <v>118</v>
      </c>
      <c r="U36" s="52">
        <f t="shared" si="1"/>
        <v>215</v>
      </c>
      <c r="V36" s="52">
        <f t="shared" si="1"/>
        <v>370</v>
      </c>
      <c r="W36" s="52">
        <f t="shared" si="1"/>
        <v>238</v>
      </c>
      <c r="X36" s="52">
        <f t="shared" si="1"/>
        <v>102</v>
      </c>
      <c r="Y36" s="52">
        <f t="shared" si="1"/>
        <v>161</v>
      </c>
      <c r="Z36" s="52">
        <f t="shared" si="1"/>
        <v>251</v>
      </c>
      <c r="AA36" s="52">
        <f t="shared" si="1"/>
        <v>187</v>
      </c>
      <c r="AB36" s="52">
        <f t="shared" si="1"/>
        <v>110</v>
      </c>
      <c r="AC36" s="52">
        <f t="shared" si="1"/>
        <v>130</v>
      </c>
      <c r="AD36" s="52">
        <f t="shared" si="1"/>
        <v>77</v>
      </c>
      <c r="AE36" s="52">
        <f t="shared" si="1"/>
        <v>172</v>
      </c>
      <c r="AF36" s="52">
        <f t="shared" si="1"/>
        <v>296</v>
      </c>
      <c r="AG36" s="52">
        <f t="shared" si="1"/>
        <v>198</v>
      </c>
      <c r="AH36" s="52">
        <f t="shared" si="1"/>
        <v>2169.6999999999998</v>
      </c>
      <c r="AI36" s="52">
        <f t="shared" si="1"/>
        <v>22</v>
      </c>
      <c r="AJ36" s="52">
        <f t="shared" si="1"/>
        <v>29</v>
      </c>
      <c r="AK36" s="52">
        <f t="shared" si="1"/>
        <v>12</v>
      </c>
      <c r="AL36" s="52">
        <f t="shared" si="1"/>
        <v>1</v>
      </c>
      <c r="AM36" s="52">
        <f t="shared" si="1"/>
        <v>7</v>
      </c>
      <c r="AN36" s="52">
        <f t="shared" si="1"/>
        <v>242</v>
      </c>
      <c r="AO36" s="52">
        <f t="shared" si="1"/>
        <v>394</v>
      </c>
      <c r="AP36" s="52">
        <f t="shared" si="1"/>
        <v>232</v>
      </c>
      <c r="AQ36" s="52">
        <f t="shared" si="1"/>
        <v>826</v>
      </c>
      <c r="AR36" s="52">
        <f t="shared" si="1"/>
        <v>29.75</v>
      </c>
      <c r="AS36" s="52">
        <f t="shared" si="1"/>
        <v>1041</v>
      </c>
      <c r="AT36" s="52">
        <f t="shared" si="1"/>
        <v>3</v>
      </c>
      <c r="AU36" s="52">
        <f t="shared" si="1"/>
        <v>3</v>
      </c>
      <c r="AV36" s="52">
        <f t="shared" si="1"/>
        <v>4</v>
      </c>
      <c r="AW36" s="52">
        <f t="shared" si="1"/>
        <v>130</v>
      </c>
      <c r="AX36" s="52">
        <f t="shared" si="1"/>
        <v>3</v>
      </c>
      <c r="AY36" s="52">
        <f t="shared" si="1"/>
        <v>1</v>
      </c>
      <c r="AZ36" s="52">
        <f t="shared" si="1"/>
        <v>13</v>
      </c>
      <c r="BA36" s="52">
        <f t="shared" si="1"/>
        <v>214</v>
      </c>
      <c r="BB36" s="52">
        <f t="shared" si="1"/>
        <v>330</v>
      </c>
      <c r="BC36" s="52">
        <f t="shared" si="1"/>
        <v>306</v>
      </c>
      <c r="BD36" s="52">
        <f t="shared" si="1"/>
        <v>17</v>
      </c>
      <c r="BE36" s="52">
        <f t="shared" si="1"/>
        <v>359</v>
      </c>
      <c r="BF36" s="52">
        <f t="shared" si="1"/>
        <v>40</v>
      </c>
      <c r="BG36" s="52">
        <f t="shared" si="1"/>
        <v>140</v>
      </c>
      <c r="BH36" s="52">
        <f t="shared" si="1"/>
        <v>6</v>
      </c>
      <c r="BI36" s="52">
        <f t="shared" si="1"/>
        <v>84</v>
      </c>
      <c r="BJ36" s="52">
        <f t="shared" si="1"/>
        <v>185</v>
      </c>
      <c r="BK36" s="52">
        <f t="shared" si="1"/>
        <v>215</v>
      </c>
      <c r="BL36" s="52">
        <f t="shared" si="1"/>
        <v>37</v>
      </c>
      <c r="BM36" s="52">
        <f t="shared" si="1"/>
        <v>524.75</v>
      </c>
      <c r="BN36" s="52">
        <f t="shared" si="1"/>
        <v>119</v>
      </c>
      <c r="BO36" s="52">
        <f t="shared" si="1"/>
        <v>387.5</v>
      </c>
      <c r="BP36" s="52">
        <f t="shared" si="1"/>
        <v>31</v>
      </c>
      <c r="BQ36" s="52">
        <f t="shared" si="1"/>
        <v>276.05</v>
      </c>
      <c r="BR36" s="52">
        <f t="shared" si="1"/>
        <v>285</v>
      </c>
      <c r="BS36" s="52">
        <f t="shared" si="1"/>
        <v>447.5</v>
      </c>
    </row>
    <row r="37" spans="1:71" s="55" customFormat="1" ht="17.899999999999999" customHeight="1" x14ac:dyDescent="0.35">
      <c r="A37" s="49"/>
      <c r="B37" s="49"/>
      <c r="C37" s="50"/>
      <c r="D37" s="51" t="s">
        <v>97</v>
      </c>
      <c r="E37" s="51"/>
      <c r="F37" s="49"/>
      <c r="G37" s="52">
        <v>3012</v>
      </c>
      <c r="H37" s="52">
        <v>1718</v>
      </c>
      <c r="I37" s="52">
        <v>0</v>
      </c>
      <c r="J37" s="53">
        <v>0</v>
      </c>
      <c r="K37" s="60">
        <v>64</v>
      </c>
      <c r="L37" s="60">
        <v>174</v>
      </c>
      <c r="M37" s="60">
        <v>434</v>
      </c>
      <c r="N37" s="60">
        <v>1265</v>
      </c>
      <c r="O37" s="60">
        <v>79</v>
      </c>
      <c r="P37" s="60">
        <v>115</v>
      </c>
      <c r="Q37" s="60">
        <v>275</v>
      </c>
      <c r="R37" s="60">
        <v>606</v>
      </c>
      <c r="S37" s="61">
        <v>0</v>
      </c>
      <c r="T37" s="60">
        <v>130</v>
      </c>
      <c r="U37" s="60">
        <v>221</v>
      </c>
      <c r="V37" s="60">
        <v>362</v>
      </c>
      <c r="W37" s="60">
        <v>259</v>
      </c>
      <c r="X37" s="60">
        <v>107</v>
      </c>
      <c r="Y37" s="60">
        <v>167</v>
      </c>
      <c r="Z37" s="60">
        <v>264</v>
      </c>
      <c r="AA37" s="60">
        <v>208</v>
      </c>
      <c r="AB37" s="60">
        <v>135</v>
      </c>
      <c r="AC37" s="60">
        <v>129</v>
      </c>
      <c r="AD37" s="60">
        <v>52</v>
      </c>
      <c r="AE37" s="60">
        <v>133</v>
      </c>
      <c r="AF37" s="60">
        <v>338.1</v>
      </c>
      <c r="AG37" s="60">
        <v>232</v>
      </c>
      <c r="AH37" s="60">
        <v>2294.4</v>
      </c>
      <c r="AI37" s="60">
        <v>31</v>
      </c>
      <c r="AJ37" s="60">
        <v>30</v>
      </c>
      <c r="AK37" s="60">
        <v>11</v>
      </c>
      <c r="AL37" s="60">
        <v>1</v>
      </c>
      <c r="AM37" s="60">
        <v>0</v>
      </c>
      <c r="AN37" s="60">
        <v>244</v>
      </c>
      <c r="AO37" s="60">
        <v>444.86</v>
      </c>
      <c r="AP37" s="60">
        <v>288</v>
      </c>
      <c r="AQ37" s="124">
        <v>937.2</v>
      </c>
      <c r="AR37" s="124">
        <v>32.25</v>
      </c>
      <c r="AS37" s="124">
        <v>1166.5</v>
      </c>
      <c r="AT37" s="124">
        <v>0</v>
      </c>
      <c r="AU37" s="124">
        <v>0</v>
      </c>
      <c r="AV37" s="124">
        <v>4</v>
      </c>
      <c r="AW37" s="124">
        <v>130</v>
      </c>
      <c r="AX37" s="124">
        <v>2</v>
      </c>
      <c r="AY37" s="124">
        <v>1</v>
      </c>
      <c r="AZ37" s="124">
        <v>14</v>
      </c>
      <c r="BA37" s="124">
        <v>172</v>
      </c>
      <c r="BB37" s="124">
        <v>390</v>
      </c>
      <c r="BC37" s="124">
        <v>372.5</v>
      </c>
      <c r="BD37" s="124">
        <v>17</v>
      </c>
      <c r="BE37" s="124">
        <v>369</v>
      </c>
      <c r="BF37" s="124">
        <v>52</v>
      </c>
      <c r="BG37" s="124">
        <v>169</v>
      </c>
      <c r="BH37" s="124">
        <v>9</v>
      </c>
      <c r="BI37" s="124">
        <v>91</v>
      </c>
      <c r="BJ37" s="124">
        <v>204</v>
      </c>
      <c r="BK37" s="124">
        <v>220</v>
      </c>
      <c r="BL37" s="124">
        <v>37</v>
      </c>
      <c r="BM37" s="124">
        <v>500.5</v>
      </c>
      <c r="BN37" s="124">
        <v>131</v>
      </c>
      <c r="BO37" s="124">
        <v>334</v>
      </c>
      <c r="BP37" s="124">
        <v>32</v>
      </c>
      <c r="BQ37" s="124">
        <v>266</v>
      </c>
      <c r="BR37" s="124">
        <v>293</v>
      </c>
      <c r="BS37" s="124">
        <v>364.5</v>
      </c>
    </row>
    <row r="38" spans="1:71" s="55" customFormat="1" ht="15.5" x14ac:dyDescent="0.35">
      <c r="A38" s="49"/>
      <c r="B38" s="49"/>
      <c r="C38" s="50"/>
      <c r="D38" s="51" t="s">
        <v>98</v>
      </c>
      <c r="E38" s="51"/>
      <c r="F38" s="49"/>
      <c r="G38" s="62">
        <f>G36/G37</f>
        <v>0.94521912350597614</v>
      </c>
      <c r="H38" s="62">
        <f t="shared" ref="H38:BS38" si="2">H36/H37</f>
        <v>0.96798603026775321</v>
      </c>
      <c r="I38" s="62"/>
      <c r="J38" s="62"/>
      <c r="K38" s="62">
        <f t="shared" si="2"/>
        <v>0.875</v>
      </c>
      <c r="L38" s="62">
        <f t="shared" si="2"/>
        <v>0.93103448275862066</v>
      </c>
      <c r="M38" s="62">
        <f t="shared" si="2"/>
        <v>0.87327188940092171</v>
      </c>
      <c r="N38" s="62">
        <f t="shared" si="2"/>
        <v>0.9399209486166008</v>
      </c>
      <c r="O38" s="62">
        <f t="shared" si="2"/>
        <v>0.68354430379746833</v>
      </c>
      <c r="P38" s="62">
        <f t="shared" si="2"/>
        <v>0.93913043478260871</v>
      </c>
      <c r="Q38" s="62">
        <f t="shared" si="2"/>
        <v>0.92363636363636359</v>
      </c>
      <c r="R38" s="62">
        <f t="shared" si="2"/>
        <v>0.97524752475247523</v>
      </c>
      <c r="S38" s="62"/>
      <c r="T38" s="62">
        <f t="shared" si="2"/>
        <v>0.90769230769230769</v>
      </c>
      <c r="U38" s="62">
        <f t="shared" si="2"/>
        <v>0.97285067873303166</v>
      </c>
      <c r="V38" s="62">
        <f t="shared" si="2"/>
        <v>1.0220994475138121</v>
      </c>
      <c r="W38" s="62">
        <f t="shared" si="2"/>
        <v>0.91891891891891897</v>
      </c>
      <c r="X38" s="62">
        <f t="shared" si="2"/>
        <v>0.95327102803738317</v>
      </c>
      <c r="Y38" s="62">
        <f t="shared" si="2"/>
        <v>0.9640718562874252</v>
      </c>
      <c r="Z38" s="62">
        <f t="shared" si="2"/>
        <v>0.9507575757575758</v>
      </c>
      <c r="AA38" s="62">
        <f t="shared" si="2"/>
        <v>0.89903846153846156</v>
      </c>
      <c r="AB38" s="62">
        <f t="shared" si="2"/>
        <v>0.81481481481481477</v>
      </c>
      <c r="AC38" s="62">
        <f t="shared" si="2"/>
        <v>1.0077519379844961</v>
      </c>
      <c r="AD38" s="62">
        <f t="shared" si="2"/>
        <v>1.4807692307692308</v>
      </c>
      <c r="AE38" s="62">
        <f t="shared" si="2"/>
        <v>1.2932330827067668</v>
      </c>
      <c r="AF38" s="62">
        <f t="shared" si="2"/>
        <v>0.875480627033422</v>
      </c>
      <c r="AG38" s="62">
        <f t="shared" si="2"/>
        <v>0.85344827586206895</v>
      </c>
      <c r="AH38" s="62">
        <f t="shared" si="2"/>
        <v>0.94565027894002773</v>
      </c>
      <c r="AI38" s="62">
        <f t="shared" si="2"/>
        <v>0.70967741935483875</v>
      </c>
      <c r="AJ38" s="62">
        <f t="shared" si="2"/>
        <v>0.96666666666666667</v>
      </c>
      <c r="AK38" s="62">
        <f t="shared" si="2"/>
        <v>1.0909090909090908</v>
      </c>
      <c r="AL38" s="62">
        <f t="shared" si="2"/>
        <v>1</v>
      </c>
      <c r="AM38" s="62" t="e">
        <f t="shared" si="2"/>
        <v>#DIV/0!</v>
      </c>
      <c r="AN38" s="62">
        <f t="shared" si="2"/>
        <v>0.99180327868852458</v>
      </c>
      <c r="AO38" s="62">
        <f t="shared" si="2"/>
        <v>0.88567189677651392</v>
      </c>
      <c r="AP38" s="62">
        <f t="shared" si="2"/>
        <v>0.80555555555555558</v>
      </c>
      <c r="AQ38" s="62">
        <f t="shared" si="2"/>
        <v>0.88134869825010664</v>
      </c>
      <c r="AR38" s="62">
        <f t="shared" si="2"/>
        <v>0.92248062015503873</v>
      </c>
      <c r="AS38" s="62">
        <f t="shared" si="2"/>
        <v>0.89241320188598372</v>
      </c>
      <c r="AT38" s="62" t="e">
        <f t="shared" si="2"/>
        <v>#DIV/0!</v>
      </c>
      <c r="AU38" s="62" t="e">
        <f t="shared" si="2"/>
        <v>#DIV/0!</v>
      </c>
      <c r="AV38" s="62">
        <f t="shared" si="2"/>
        <v>1</v>
      </c>
      <c r="AW38" s="62">
        <f t="shared" si="2"/>
        <v>1</v>
      </c>
      <c r="AX38" s="62">
        <f t="shared" si="2"/>
        <v>1.5</v>
      </c>
      <c r="AY38" s="62">
        <f t="shared" si="2"/>
        <v>1</v>
      </c>
      <c r="AZ38" s="62">
        <f t="shared" si="2"/>
        <v>0.9285714285714286</v>
      </c>
      <c r="BA38" s="62">
        <f t="shared" si="2"/>
        <v>1.2441860465116279</v>
      </c>
      <c r="BB38" s="62">
        <f t="shared" si="2"/>
        <v>0.84615384615384615</v>
      </c>
      <c r="BC38" s="62">
        <f t="shared" si="2"/>
        <v>0.82147651006711409</v>
      </c>
      <c r="BD38" s="62">
        <f t="shared" si="2"/>
        <v>1</v>
      </c>
      <c r="BE38" s="62">
        <f t="shared" si="2"/>
        <v>0.97289972899728994</v>
      </c>
      <c r="BF38" s="62">
        <f t="shared" si="2"/>
        <v>0.76923076923076927</v>
      </c>
      <c r="BG38" s="62">
        <f t="shared" si="2"/>
        <v>0.82840236686390534</v>
      </c>
      <c r="BH38" s="62">
        <f t="shared" si="2"/>
        <v>0.66666666666666663</v>
      </c>
      <c r="BI38" s="62">
        <f t="shared" si="2"/>
        <v>0.92307692307692313</v>
      </c>
      <c r="BJ38" s="62">
        <f t="shared" si="2"/>
        <v>0.90686274509803921</v>
      </c>
      <c r="BK38" s="62">
        <f t="shared" si="2"/>
        <v>0.97727272727272729</v>
      </c>
      <c r="BL38" s="62">
        <f t="shared" si="2"/>
        <v>1</v>
      </c>
      <c r="BM38" s="62">
        <f t="shared" si="2"/>
        <v>1.0484515484515484</v>
      </c>
      <c r="BN38" s="62">
        <f t="shared" si="2"/>
        <v>0.90839694656488545</v>
      </c>
      <c r="BO38" s="62">
        <f t="shared" si="2"/>
        <v>1.1601796407185629</v>
      </c>
      <c r="BP38" s="62">
        <f t="shared" si="2"/>
        <v>0.96875</v>
      </c>
      <c r="BQ38" s="62">
        <f t="shared" si="2"/>
        <v>1.037781954887218</v>
      </c>
      <c r="BR38" s="62">
        <f t="shared" si="2"/>
        <v>0.97269624573378843</v>
      </c>
      <c r="BS38" s="62">
        <f t="shared" si="2"/>
        <v>1.2277091906721536</v>
      </c>
    </row>
    <row r="39" spans="1:71" s="55" customFormat="1" ht="15.5" x14ac:dyDescent="0.35">
      <c r="A39" s="49"/>
      <c r="B39" s="49"/>
      <c r="C39" s="50"/>
      <c r="D39" s="51"/>
      <c r="E39" s="51"/>
      <c r="F39" s="49"/>
      <c r="G39" s="52"/>
      <c r="H39" s="52"/>
      <c r="I39" s="52"/>
      <c r="J39" s="53"/>
      <c r="K39" s="52"/>
      <c r="L39" s="52"/>
      <c r="M39" s="52"/>
      <c r="N39" s="52"/>
      <c r="O39" s="52"/>
      <c r="P39" s="52"/>
      <c r="Q39" s="52"/>
      <c r="R39" s="52"/>
      <c r="S39" s="54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2"/>
      <c r="BM39" s="52"/>
      <c r="BN39" s="52"/>
      <c r="BO39" s="52"/>
      <c r="BP39" s="52"/>
      <c r="BQ39" s="52"/>
      <c r="BR39" s="52"/>
      <c r="BS39" s="52"/>
    </row>
    <row r="41" spans="1:71" x14ac:dyDescent="0.3">
      <c r="F41" s="42"/>
    </row>
    <row r="42" spans="1:71" x14ac:dyDescent="0.3">
      <c r="A42" s="43" t="s">
        <v>139</v>
      </c>
      <c r="B42" s="44"/>
    </row>
    <row r="43" spans="1:71" x14ac:dyDescent="0.3">
      <c r="A43" s="45" t="s">
        <v>140</v>
      </c>
      <c r="B43" s="46">
        <f>COUNT(tblAlpine[[#All],[Ref]])</f>
        <v>32</v>
      </c>
    </row>
    <row r="44" spans="1:71" x14ac:dyDescent="0.3">
      <c r="A44" s="47" t="s">
        <v>141</v>
      </c>
      <c r="B44" s="48">
        <f>COUNTIF(tblAlpine[[#All],[2022 Statistics Returned (Y/N)]],"Y")</f>
        <v>22</v>
      </c>
    </row>
  </sheetData>
  <mergeCells count="15">
    <mergeCell ref="AJ1:AK1"/>
    <mergeCell ref="I1:Q1"/>
    <mergeCell ref="R1:Z1"/>
    <mergeCell ref="AA1:AD1"/>
    <mergeCell ref="AE1:AG1"/>
    <mergeCell ref="AH1:AI1"/>
    <mergeCell ref="BG1:BJ1"/>
    <mergeCell ref="BK1:BN1"/>
    <mergeCell ref="BO1:BR1"/>
    <mergeCell ref="AL1:AM1"/>
    <mergeCell ref="AN1:AP1"/>
    <mergeCell ref="AQ1:AT1"/>
    <mergeCell ref="AU1:AX1"/>
    <mergeCell ref="AY1:BB1"/>
    <mergeCell ref="BC1:BF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F16B-518D-4E19-86FE-2D91FA0CBDF1}">
  <sheetPr>
    <tabColor rgb="FFFF0000"/>
  </sheetPr>
  <dimension ref="A1:BS57"/>
  <sheetViews>
    <sheetView workbookViewId="0">
      <pane xSplit="5" ySplit="3" topLeftCell="F30" activePane="bottomRight" state="frozen"/>
      <selection pane="topRight" activeCell="F1" sqref="F1"/>
      <selection pane="bottomLeft" activeCell="A4" sqref="A4"/>
      <selection pane="bottomRight" activeCell="G35" sqref="G35"/>
    </sheetView>
  </sheetViews>
  <sheetFormatPr defaultColWidth="12.1796875" defaultRowHeight="13" x14ac:dyDescent="0.3"/>
  <cols>
    <col min="1" max="1" width="12.1796875" style="2"/>
    <col min="2" max="2" width="13.54296875" style="2" customWidth="1"/>
    <col min="3" max="3" width="12.1796875" style="2"/>
    <col min="4" max="4" width="54.1796875" style="2" bestFit="1" customWidth="1"/>
    <col min="5" max="5" width="17" style="2" bestFit="1" customWidth="1"/>
    <col min="6" max="71" width="15.54296875" style="2" customWidth="1"/>
    <col min="72" max="16384" width="12.1796875" style="2"/>
  </cols>
  <sheetData>
    <row r="1" spans="1:71" s="63" customFormat="1" ht="23.5" x14ac:dyDescent="0.55000000000000004">
      <c r="A1" s="1" t="s">
        <v>142</v>
      </c>
      <c r="J1" s="139" t="s">
        <v>4</v>
      </c>
      <c r="K1" s="139"/>
      <c r="L1" s="139"/>
      <c r="M1" s="139"/>
      <c r="N1" s="139"/>
      <c r="O1" s="139"/>
      <c r="P1" s="139"/>
      <c r="Q1" s="139"/>
      <c r="R1" s="139"/>
      <c r="S1" s="140" t="s">
        <v>5</v>
      </c>
      <c r="T1" s="140"/>
      <c r="U1" s="140"/>
      <c r="V1" s="140"/>
      <c r="W1" s="140"/>
      <c r="X1" s="140"/>
      <c r="Y1" s="140"/>
      <c r="Z1" s="140"/>
      <c r="AA1" s="140"/>
      <c r="AB1" s="141" t="s">
        <v>6</v>
      </c>
      <c r="AC1" s="141"/>
      <c r="AD1" s="141"/>
      <c r="AE1" s="141"/>
      <c r="AF1" s="142" t="s">
        <v>7</v>
      </c>
      <c r="AG1" s="142"/>
      <c r="AH1" s="142"/>
      <c r="AI1" s="139" t="s">
        <v>8</v>
      </c>
      <c r="AJ1" s="139"/>
      <c r="AK1" s="140" t="s">
        <v>9</v>
      </c>
      <c r="AL1" s="140"/>
      <c r="AM1" s="139" t="s">
        <v>10</v>
      </c>
      <c r="AN1" s="139"/>
      <c r="AO1" s="140" t="s">
        <v>11</v>
      </c>
      <c r="AP1" s="140"/>
      <c r="AQ1" s="140"/>
      <c r="AR1" s="139" t="s">
        <v>12</v>
      </c>
      <c r="AS1" s="139"/>
      <c r="AT1" s="139"/>
      <c r="AU1" s="139"/>
      <c r="AV1" s="140" t="s">
        <v>13</v>
      </c>
      <c r="AW1" s="140"/>
      <c r="AX1" s="140"/>
      <c r="AY1" s="140"/>
      <c r="AZ1" s="139" t="s">
        <v>14</v>
      </c>
      <c r="BA1" s="139"/>
      <c r="BB1" s="139"/>
      <c r="BC1" s="139"/>
      <c r="BD1" s="140" t="s">
        <v>15</v>
      </c>
      <c r="BE1" s="140"/>
      <c r="BF1" s="140"/>
      <c r="BG1" s="140"/>
      <c r="BH1" s="139" t="s">
        <v>16</v>
      </c>
      <c r="BI1" s="139"/>
      <c r="BJ1" s="139"/>
      <c r="BK1" s="139"/>
      <c r="BL1" s="140" t="s">
        <v>17</v>
      </c>
      <c r="BM1" s="140"/>
      <c r="BN1" s="140"/>
      <c r="BO1" s="140"/>
      <c r="BP1" s="139" t="s">
        <v>18</v>
      </c>
      <c r="BQ1" s="139"/>
      <c r="BR1" s="139"/>
      <c r="BS1" s="139"/>
    </row>
    <row r="2" spans="1:71" ht="17.899999999999999" customHeight="1" x14ac:dyDescent="0.3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2" customHeight="1" x14ac:dyDescent="0.3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99999999999999" customHeight="1" x14ac:dyDescent="0.35">
      <c r="A4" s="35">
        <v>1</v>
      </c>
      <c r="B4" s="35" t="s">
        <v>90</v>
      </c>
      <c r="C4" s="35">
        <v>9521</v>
      </c>
      <c r="D4" s="36" t="s">
        <v>143</v>
      </c>
      <c r="E4" s="36"/>
      <c r="F4" s="35" t="s">
        <v>109</v>
      </c>
      <c r="G4" s="37">
        <f>SUM(tblCentral[[#This Row],[Roll Members No Data ]:[Roll Members Male Over 65]])</f>
        <v>59</v>
      </c>
      <c r="H4" s="37">
        <f>SUM(tblCentral[[#This Row],[Associate Members No Data]:[Associate Members Male Over 65]])</f>
        <v>13</v>
      </c>
      <c r="I4" s="37"/>
      <c r="J4" s="39"/>
      <c r="K4" s="39"/>
      <c r="L4" s="39">
        <v>1</v>
      </c>
      <c r="M4" s="39">
        <v>9</v>
      </c>
      <c r="N4" s="39">
        <v>25</v>
      </c>
      <c r="O4" s="39">
        <v>1</v>
      </c>
      <c r="P4" s="39">
        <v>1</v>
      </c>
      <c r="Q4" s="39">
        <v>9</v>
      </c>
      <c r="R4" s="39">
        <v>13</v>
      </c>
      <c r="S4" s="39"/>
      <c r="T4" s="39">
        <v>2</v>
      </c>
      <c r="U4" s="39">
        <v>1</v>
      </c>
      <c r="V4" s="39">
        <v>5</v>
      </c>
      <c r="W4" s="39">
        <v>1</v>
      </c>
      <c r="X4" s="39"/>
      <c r="Y4" s="39"/>
      <c r="Z4" s="39">
        <v>3</v>
      </c>
      <c r="AA4" s="39">
        <v>1</v>
      </c>
      <c r="AB4" s="39">
        <v>3</v>
      </c>
      <c r="AC4" s="39">
        <v>1</v>
      </c>
      <c r="AD4" s="39">
        <v>10</v>
      </c>
      <c r="AE4" s="39">
        <v>9</v>
      </c>
      <c r="AF4" s="39">
        <v>3</v>
      </c>
      <c r="AG4" s="39">
        <v>2</v>
      </c>
      <c r="AH4" s="39">
        <v>38</v>
      </c>
      <c r="AI4" s="39"/>
      <c r="AJ4" s="39"/>
      <c r="AK4" s="39"/>
      <c r="AL4" s="39"/>
      <c r="AM4" s="39"/>
      <c r="AN4" s="39"/>
      <c r="AO4" s="39">
        <v>3</v>
      </c>
      <c r="AP4" s="39"/>
      <c r="AQ4" s="39">
        <v>10</v>
      </c>
      <c r="AR4" s="74"/>
      <c r="AS4" s="74"/>
      <c r="AT4" s="74"/>
      <c r="AU4" s="74"/>
      <c r="AV4" s="74">
        <v>1</v>
      </c>
      <c r="AW4" s="74">
        <v>35</v>
      </c>
      <c r="AX4" s="74"/>
      <c r="AY4" s="74"/>
      <c r="AZ4" s="74"/>
      <c r="BA4" s="74"/>
      <c r="BB4" s="74">
        <v>4</v>
      </c>
      <c r="BC4" s="74">
        <v>12</v>
      </c>
      <c r="BD4" s="74"/>
      <c r="BE4" s="74"/>
      <c r="BF4" s="74"/>
      <c r="BG4" s="74"/>
      <c r="BH4" s="74">
        <v>1</v>
      </c>
      <c r="BI4" s="74">
        <v>40</v>
      </c>
      <c r="BJ4" s="74"/>
      <c r="BK4" s="74"/>
      <c r="BL4" s="74"/>
      <c r="BM4" s="74"/>
      <c r="BN4" s="74">
        <v>2</v>
      </c>
      <c r="BO4" s="74">
        <v>12</v>
      </c>
      <c r="BP4" s="74"/>
      <c r="BQ4" s="74"/>
      <c r="BR4" s="74">
        <v>30</v>
      </c>
      <c r="BS4" s="74">
        <v>40</v>
      </c>
    </row>
    <row r="5" spans="1:71" ht="17.899999999999999" customHeight="1" x14ac:dyDescent="0.35">
      <c r="A5" s="35">
        <f t="shared" ref="A5:A49" si="0">A4+1</f>
        <v>2</v>
      </c>
      <c r="B5" s="35" t="s">
        <v>90</v>
      </c>
      <c r="C5" s="35">
        <v>9561</v>
      </c>
      <c r="D5" s="36" t="s">
        <v>144</v>
      </c>
      <c r="E5" s="36"/>
      <c r="F5" s="35" t="s">
        <v>105</v>
      </c>
      <c r="G5" s="37">
        <f>SUM(tblCentral[[#This Row],[Roll Members No Data ]:[Roll Members Male Over 65]])</f>
        <v>24</v>
      </c>
      <c r="H5" s="37">
        <f>SUM(tblCentral[[#This Row],[Associate Members No Data]:[Associate Members Male Over 65]])</f>
        <v>29</v>
      </c>
      <c r="I5" s="37"/>
      <c r="J5" s="39"/>
      <c r="K5" s="37">
        <v>3</v>
      </c>
      <c r="L5" s="37">
        <v>1</v>
      </c>
      <c r="M5" s="37">
        <v>3</v>
      </c>
      <c r="N5" s="37">
        <v>8</v>
      </c>
      <c r="O5" s="37">
        <v>1</v>
      </c>
      <c r="P5" s="37">
        <v>1</v>
      </c>
      <c r="Q5" s="37">
        <v>2</v>
      </c>
      <c r="R5" s="37">
        <v>5</v>
      </c>
      <c r="S5" s="37"/>
      <c r="T5" s="37"/>
      <c r="U5" s="37"/>
      <c r="V5" s="37">
        <v>1</v>
      </c>
      <c r="W5" s="37">
        <v>2</v>
      </c>
      <c r="X5" s="37">
        <v>3</v>
      </c>
      <c r="Y5" s="37">
        <v>2</v>
      </c>
      <c r="Z5" s="37">
        <v>6</v>
      </c>
      <c r="AA5" s="37">
        <v>15</v>
      </c>
      <c r="AB5" s="37">
        <v>2</v>
      </c>
      <c r="AC5" s="37">
        <v>2</v>
      </c>
      <c r="AD5" s="37"/>
      <c r="AE5" s="37">
        <v>2</v>
      </c>
      <c r="AF5" s="37">
        <v>3</v>
      </c>
      <c r="AG5" s="37">
        <v>1</v>
      </c>
      <c r="AH5" s="37">
        <v>22</v>
      </c>
      <c r="AI5" s="37"/>
      <c r="AJ5" s="37"/>
      <c r="AK5" s="37"/>
      <c r="AL5" s="37"/>
      <c r="AM5" s="37"/>
      <c r="AN5" s="37"/>
      <c r="AO5" s="37"/>
      <c r="AP5" s="37"/>
      <c r="AQ5" s="37"/>
      <c r="AR5" s="73"/>
      <c r="AS5" s="73"/>
      <c r="AT5" s="73">
        <v>2</v>
      </c>
      <c r="AU5" s="73">
        <v>4</v>
      </c>
      <c r="AV5" s="73"/>
      <c r="AW5" s="73"/>
      <c r="AX5" s="73"/>
      <c r="AY5" s="73"/>
      <c r="AZ5" s="73"/>
      <c r="BA5" s="73"/>
      <c r="BB5" s="73">
        <v>2</v>
      </c>
      <c r="BC5" s="73"/>
      <c r="BD5" s="73"/>
      <c r="BE5" s="73"/>
      <c r="BF5" s="73"/>
      <c r="BG5" s="73"/>
      <c r="BH5" s="73"/>
      <c r="BI5" s="73"/>
      <c r="BJ5" s="73">
        <v>1</v>
      </c>
      <c r="BK5" s="73"/>
      <c r="BL5" s="73"/>
      <c r="BM5" s="73"/>
      <c r="BN5" s="73">
        <v>2</v>
      </c>
      <c r="BO5" s="73">
        <v>10</v>
      </c>
      <c r="BP5" s="73">
        <v>1</v>
      </c>
      <c r="BQ5" s="73">
        <v>1.5</v>
      </c>
      <c r="BR5" s="73">
        <v>3</v>
      </c>
      <c r="BS5" s="73">
        <v>8.5</v>
      </c>
    </row>
    <row r="6" spans="1:71" ht="17.899999999999999" customHeight="1" x14ac:dyDescent="0.35">
      <c r="A6" s="35">
        <f t="shared" si="0"/>
        <v>3</v>
      </c>
      <c r="B6" s="35" t="s">
        <v>90</v>
      </c>
      <c r="C6" s="35">
        <v>19772</v>
      </c>
      <c r="D6" s="36" t="s">
        <v>145</v>
      </c>
      <c r="E6" s="36"/>
      <c r="F6" s="35" t="s">
        <v>109</v>
      </c>
      <c r="G6" s="37">
        <f>SUM(tblCentral[[#This Row],[Roll Members No Data ]:[Roll Members Male Over 65]])</f>
        <v>40</v>
      </c>
      <c r="H6" s="37">
        <f>SUM(tblCentral[[#This Row],[Associate Members No Data]:[Associate Members Male Over 65]])</f>
        <v>0</v>
      </c>
      <c r="I6" s="37"/>
      <c r="J6" s="39"/>
      <c r="K6" s="37">
        <v>3</v>
      </c>
      <c r="L6" s="37">
        <v>2</v>
      </c>
      <c r="M6" s="37">
        <v>4</v>
      </c>
      <c r="N6" s="37">
        <v>17</v>
      </c>
      <c r="O6" s="37">
        <v>1</v>
      </c>
      <c r="P6" s="37">
        <v>3</v>
      </c>
      <c r="Q6" s="37">
        <v>2</v>
      </c>
      <c r="R6" s="37">
        <v>8</v>
      </c>
      <c r="S6" s="37">
        <v>0</v>
      </c>
      <c r="T6" s="37"/>
      <c r="U6" s="37"/>
      <c r="V6" s="37"/>
      <c r="W6" s="37"/>
      <c r="X6" s="37"/>
      <c r="Y6" s="37"/>
      <c r="Z6" s="37"/>
      <c r="AA6" s="37"/>
      <c r="AB6" s="37"/>
      <c r="AC6" s="37">
        <v>4</v>
      </c>
      <c r="AD6" s="37"/>
      <c r="AE6" s="37">
        <v>1</v>
      </c>
      <c r="AF6" s="37">
        <v>3</v>
      </c>
      <c r="AG6" s="37">
        <v>2</v>
      </c>
      <c r="AH6" s="37">
        <v>25</v>
      </c>
      <c r="AI6" s="37"/>
      <c r="AJ6" s="37"/>
      <c r="AK6" s="37"/>
      <c r="AL6" s="37"/>
      <c r="AM6" s="37"/>
      <c r="AN6" s="37"/>
      <c r="AO6" s="37">
        <v>2</v>
      </c>
      <c r="AP6" s="37">
        <v>2</v>
      </c>
      <c r="AQ6" s="37">
        <v>21</v>
      </c>
      <c r="AR6" s="73"/>
      <c r="AS6" s="73"/>
      <c r="AT6" s="73"/>
      <c r="AU6" s="73"/>
      <c r="AV6" s="73">
        <v>1</v>
      </c>
      <c r="AW6" s="73">
        <v>30</v>
      </c>
      <c r="AX6" s="73"/>
      <c r="AY6" s="73"/>
      <c r="AZ6" s="73"/>
      <c r="BA6" s="73"/>
      <c r="BB6" s="73">
        <v>4</v>
      </c>
      <c r="BC6" s="73">
        <v>10</v>
      </c>
      <c r="BD6" s="73"/>
      <c r="BE6" s="73"/>
      <c r="BF6" s="73"/>
      <c r="BG6" s="73"/>
      <c r="BH6" s="73"/>
      <c r="BI6" s="73"/>
      <c r="BJ6" s="73">
        <v>2</v>
      </c>
      <c r="BK6" s="73">
        <v>3</v>
      </c>
      <c r="BL6" s="73">
        <v>1</v>
      </c>
      <c r="BM6" s="73">
        <v>6</v>
      </c>
      <c r="BN6" s="73"/>
      <c r="BO6" s="73"/>
      <c r="BP6" s="73"/>
      <c r="BQ6" s="73"/>
      <c r="BR6" s="73">
        <v>1</v>
      </c>
      <c r="BS6" s="73">
        <v>1.5</v>
      </c>
    </row>
    <row r="7" spans="1:71" ht="17.899999999999999" customHeight="1" x14ac:dyDescent="0.35">
      <c r="A7" s="35">
        <f t="shared" si="0"/>
        <v>4</v>
      </c>
      <c r="B7" s="35" t="s">
        <v>90</v>
      </c>
      <c r="C7" s="35">
        <v>9523</v>
      </c>
      <c r="D7" s="36" t="s">
        <v>146</v>
      </c>
      <c r="E7" s="36"/>
      <c r="F7" s="35" t="s">
        <v>109</v>
      </c>
      <c r="G7" s="37">
        <f>SUM(tblCentral[[#This Row],[Roll Members No Data ]:[Roll Members Male Over 65]])</f>
        <v>62</v>
      </c>
      <c r="H7" s="37">
        <f>SUM(tblCentral[[#This Row],[Associate Members No Data]:[Associate Members Male Over 65]])</f>
        <v>49</v>
      </c>
      <c r="I7" s="37"/>
      <c r="J7" s="39"/>
      <c r="K7" s="37">
        <v>3</v>
      </c>
      <c r="L7" s="37">
        <v>4</v>
      </c>
      <c r="M7" s="37">
        <v>8</v>
      </c>
      <c r="N7" s="37">
        <v>27</v>
      </c>
      <c r="O7" s="37">
        <v>2</v>
      </c>
      <c r="P7" s="37">
        <v>2</v>
      </c>
      <c r="Q7" s="37">
        <v>4</v>
      </c>
      <c r="R7" s="37">
        <v>12</v>
      </c>
      <c r="S7" s="37"/>
      <c r="T7" s="37">
        <v>1</v>
      </c>
      <c r="U7" s="37">
        <v>6</v>
      </c>
      <c r="V7" s="37">
        <v>9</v>
      </c>
      <c r="W7" s="37">
        <v>15</v>
      </c>
      <c r="X7" s="37"/>
      <c r="Y7" s="37">
        <v>4</v>
      </c>
      <c r="Z7" s="37">
        <v>8</v>
      </c>
      <c r="AA7" s="37">
        <v>6</v>
      </c>
      <c r="AB7" s="37">
        <v>2</v>
      </c>
      <c r="AC7" s="37">
        <v>3</v>
      </c>
      <c r="AD7" s="37"/>
      <c r="AE7" s="37">
        <v>2</v>
      </c>
      <c r="AF7" s="37">
        <v>5</v>
      </c>
      <c r="AG7" s="37"/>
      <c r="AH7" s="37">
        <v>42</v>
      </c>
      <c r="AI7" s="37"/>
      <c r="AJ7" s="37"/>
      <c r="AK7" s="37"/>
      <c r="AL7" s="37"/>
      <c r="AM7" s="37"/>
      <c r="AN7" s="37"/>
      <c r="AO7" s="37">
        <v>5</v>
      </c>
      <c r="AP7" s="37"/>
      <c r="AQ7" s="37">
        <v>52</v>
      </c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>
        <v>1</v>
      </c>
      <c r="BC7" s="73">
        <v>10</v>
      </c>
      <c r="BD7" s="73"/>
      <c r="BE7" s="73"/>
      <c r="BF7" s="73"/>
      <c r="BG7" s="73"/>
      <c r="BH7" s="73"/>
      <c r="BI7" s="73"/>
      <c r="BJ7" s="73">
        <v>1</v>
      </c>
      <c r="BK7" s="73">
        <v>4</v>
      </c>
      <c r="BL7" s="73">
        <v>1</v>
      </c>
      <c r="BM7" s="73">
        <v>9</v>
      </c>
      <c r="BN7" s="73"/>
      <c r="BO7" s="73"/>
      <c r="BP7" s="73"/>
      <c r="BQ7" s="73"/>
      <c r="BR7" s="73"/>
      <c r="BS7" s="73"/>
    </row>
    <row r="8" spans="1:71" ht="17.899999999999999" customHeight="1" x14ac:dyDescent="0.35">
      <c r="A8" s="35">
        <f t="shared" si="0"/>
        <v>5</v>
      </c>
      <c r="B8" s="35" t="s">
        <v>90</v>
      </c>
      <c r="C8" s="35">
        <v>9598</v>
      </c>
      <c r="D8" s="36" t="s">
        <v>147</v>
      </c>
      <c r="E8" s="36"/>
      <c r="F8" s="35" t="s">
        <v>109</v>
      </c>
      <c r="G8" s="37">
        <f>SUM(tblCentral[[#This Row],[Roll Members No Data ]:[Roll Members Male Over 65]])</f>
        <v>32</v>
      </c>
      <c r="H8" s="37">
        <f>SUM(tblCentral[[#This Row],[Associate Members No Data]:[Associate Members Male Over 65]])</f>
        <v>0</v>
      </c>
      <c r="I8" s="37"/>
      <c r="J8" s="39"/>
      <c r="K8" s="37">
        <v>2</v>
      </c>
      <c r="L8" s="37">
        <v>1</v>
      </c>
      <c r="M8" s="37">
        <v>4</v>
      </c>
      <c r="N8" s="37">
        <v>13</v>
      </c>
      <c r="O8" s="37">
        <v>2</v>
      </c>
      <c r="P8" s="37"/>
      <c r="Q8" s="37">
        <v>2</v>
      </c>
      <c r="R8" s="37">
        <v>8</v>
      </c>
      <c r="S8" s="37">
        <v>0</v>
      </c>
      <c r="T8" s="37"/>
      <c r="U8" s="37"/>
      <c r="V8" s="37"/>
      <c r="W8" s="37"/>
      <c r="X8" s="37"/>
      <c r="Y8" s="37"/>
      <c r="Z8" s="37"/>
      <c r="AA8" s="37"/>
      <c r="AB8" s="37"/>
      <c r="AC8" s="37">
        <v>1</v>
      </c>
      <c r="AD8" s="37">
        <v>3</v>
      </c>
      <c r="AE8" s="37"/>
      <c r="AF8" s="37">
        <v>2</v>
      </c>
      <c r="AG8" s="37"/>
      <c r="AH8" s="37">
        <v>15</v>
      </c>
      <c r="AI8" s="37"/>
      <c r="AJ8" s="37"/>
      <c r="AK8" s="37"/>
      <c r="AL8" s="37"/>
      <c r="AM8" s="37"/>
      <c r="AN8" s="37"/>
      <c r="AO8" s="37">
        <v>4</v>
      </c>
      <c r="AP8" s="37"/>
      <c r="AQ8" s="37"/>
      <c r="AR8" s="73">
        <v>1</v>
      </c>
      <c r="AS8" s="73">
        <v>12</v>
      </c>
      <c r="AT8" s="73">
        <v>1</v>
      </c>
      <c r="AU8" s="73">
        <v>12</v>
      </c>
      <c r="AV8" s="73"/>
      <c r="AW8" s="73"/>
      <c r="AX8" s="73"/>
      <c r="AY8" s="73"/>
      <c r="AZ8" s="73"/>
      <c r="BA8" s="73"/>
      <c r="BB8" s="73">
        <v>5</v>
      </c>
      <c r="BC8" s="73">
        <v>5</v>
      </c>
      <c r="BD8" s="73"/>
      <c r="BE8" s="73"/>
      <c r="BF8" s="73"/>
      <c r="BG8" s="73"/>
      <c r="BH8" s="73">
        <v>1</v>
      </c>
      <c r="BI8" s="73">
        <v>3</v>
      </c>
      <c r="BJ8" s="73">
        <v>3</v>
      </c>
      <c r="BK8" s="73">
        <v>6</v>
      </c>
      <c r="BL8" s="73">
        <v>1</v>
      </c>
      <c r="BM8" s="73">
        <v>2</v>
      </c>
      <c r="BN8" s="73">
        <v>6</v>
      </c>
      <c r="BO8" s="73">
        <v>28</v>
      </c>
      <c r="BP8" s="73"/>
      <c r="BQ8" s="73"/>
      <c r="BR8" s="73"/>
      <c r="BS8" s="73"/>
    </row>
    <row r="9" spans="1:71" ht="17.899999999999999" customHeight="1" x14ac:dyDescent="0.35">
      <c r="A9" s="35">
        <f t="shared" si="0"/>
        <v>6</v>
      </c>
      <c r="B9" s="35" t="s">
        <v>90</v>
      </c>
      <c r="C9" s="35">
        <v>16010</v>
      </c>
      <c r="D9" s="36" t="s">
        <v>148</v>
      </c>
      <c r="E9" s="36"/>
      <c r="F9" s="35" t="s">
        <v>109</v>
      </c>
      <c r="G9" s="37">
        <f>SUM(tblCentral[[#This Row],[Roll Members No Data ]:[Roll Members Male Over 65]])</f>
        <v>87</v>
      </c>
      <c r="H9" s="37">
        <f>SUM(tblCentral[[#This Row],[Associate Members No Data]:[Associate Members Male Over 65]])</f>
        <v>0</v>
      </c>
      <c r="I9" s="37"/>
      <c r="J9" s="39">
        <v>87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>
        <v>11</v>
      </c>
      <c r="AD9" s="37"/>
      <c r="AE9" s="37"/>
      <c r="AF9" s="37"/>
      <c r="AG9" s="37"/>
      <c r="AH9" s="37">
        <v>35</v>
      </c>
      <c r="AI9" s="37">
        <v>1</v>
      </c>
      <c r="AJ9" s="37"/>
      <c r="AK9" s="37"/>
      <c r="AL9" s="37"/>
      <c r="AM9" s="37"/>
      <c r="AN9" s="37"/>
      <c r="AO9" s="37"/>
      <c r="AP9" s="37"/>
      <c r="AQ9" s="37">
        <v>43</v>
      </c>
      <c r="AR9" s="73">
        <v>4</v>
      </c>
      <c r="AS9" s="73">
        <v>24</v>
      </c>
      <c r="AT9" s="73">
        <v>4</v>
      </c>
      <c r="AU9" s="73">
        <v>24</v>
      </c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>
        <v>1</v>
      </c>
      <c r="BI9" s="73">
        <v>2</v>
      </c>
      <c r="BJ9" s="73">
        <v>4</v>
      </c>
      <c r="BK9" s="73"/>
      <c r="BL9" s="73">
        <v>1</v>
      </c>
      <c r="BM9" s="73">
        <v>7</v>
      </c>
      <c r="BN9" s="73">
        <v>3</v>
      </c>
      <c r="BO9" s="73"/>
      <c r="BP9" s="73">
        <v>1</v>
      </c>
      <c r="BQ9" s="73">
        <v>3</v>
      </c>
      <c r="BR9" s="73"/>
      <c r="BS9" s="73"/>
    </row>
    <row r="10" spans="1:71" ht="17.899999999999999" customHeight="1" x14ac:dyDescent="0.35">
      <c r="A10" s="35">
        <f t="shared" si="0"/>
        <v>7</v>
      </c>
      <c r="B10" s="35" t="s">
        <v>90</v>
      </c>
      <c r="C10" s="35">
        <v>9576</v>
      </c>
      <c r="D10" s="36" t="s">
        <v>149</v>
      </c>
      <c r="E10" s="36"/>
      <c r="F10" s="35" t="s">
        <v>105</v>
      </c>
      <c r="G10" s="37">
        <f>SUM(tblCentral[[#This Row],[Roll Members No Data ]:[Roll Members Male Over 65]])</f>
        <v>28</v>
      </c>
      <c r="H10" s="37">
        <f>SUM(tblCentral[[#This Row],[Associate Members No Data]:[Associate Members Male Over 65]])</f>
        <v>64</v>
      </c>
      <c r="I10" s="37"/>
      <c r="J10" s="39"/>
      <c r="K10" s="37"/>
      <c r="L10" s="37"/>
      <c r="M10" s="37">
        <v>6</v>
      </c>
      <c r="N10" s="37">
        <v>11</v>
      </c>
      <c r="O10" s="37"/>
      <c r="P10" s="37"/>
      <c r="Q10" s="37">
        <v>4</v>
      </c>
      <c r="R10" s="37">
        <v>7</v>
      </c>
      <c r="S10" s="37"/>
      <c r="T10" s="37">
        <v>2</v>
      </c>
      <c r="U10" s="37">
        <v>2</v>
      </c>
      <c r="V10" s="37">
        <v>16</v>
      </c>
      <c r="W10" s="37">
        <v>20</v>
      </c>
      <c r="X10" s="37">
        <v>1</v>
      </c>
      <c r="Y10" s="37">
        <v>1</v>
      </c>
      <c r="Z10" s="37">
        <v>10</v>
      </c>
      <c r="AA10" s="37">
        <v>12</v>
      </c>
      <c r="AB10" s="37"/>
      <c r="AC10" s="37">
        <v>1</v>
      </c>
      <c r="AD10" s="37"/>
      <c r="AE10" s="37"/>
      <c r="AF10" s="37"/>
      <c r="AG10" s="37"/>
      <c r="AH10" s="37">
        <v>50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37"/>
      <c r="AR10" s="73">
        <v>1</v>
      </c>
      <c r="AS10" s="73">
        <v>40</v>
      </c>
      <c r="AT10" s="73"/>
      <c r="AU10" s="73"/>
      <c r="AV10" s="73"/>
      <c r="AW10" s="73"/>
      <c r="AX10" s="73"/>
      <c r="AY10" s="73"/>
      <c r="AZ10" s="73"/>
      <c r="BA10" s="73"/>
      <c r="BB10" s="73">
        <v>1</v>
      </c>
      <c r="BC10" s="73">
        <v>5</v>
      </c>
      <c r="BD10" s="73"/>
      <c r="BE10" s="73"/>
      <c r="BF10" s="73"/>
      <c r="BG10" s="73"/>
      <c r="BH10" s="73"/>
      <c r="BI10" s="73"/>
      <c r="BJ10" s="73"/>
      <c r="BK10" s="73"/>
      <c r="BL10" s="73">
        <v>1</v>
      </c>
      <c r="BM10" s="73">
        <v>6</v>
      </c>
      <c r="BN10" s="73">
        <v>1</v>
      </c>
      <c r="BO10" s="73">
        <v>5</v>
      </c>
      <c r="BP10" s="73">
        <v>1</v>
      </c>
      <c r="BQ10" s="73">
        <v>10</v>
      </c>
      <c r="BR10" s="73"/>
      <c r="BS10" s="73"/>
    </row>
    <row r="11" spans="1:71" ht="17.899999999999999" customHeight="1" x14ac:dyDescent="0.35">
      <c r="A11" s="35">
        <f t="shared" si="0"/>
        <v>8</v>
      </c>
      <c r="B11" s="35" t="s">
        <v>90</v>
      </c>
      <c r="C11" s="35">
        <v>9510</v>
      </c>
      <c r="D11" s="36" t="s">
        <v>150</v>
      </c>
      <c r="E11" s="36"/>
      <c r="F11" s="35" t="s">
        <v>105</v>
      </c>
      <c r="G11" s="37">
        <f>SUM(tblCentral[[#This Row],[Roll Members No Data ]:[Roll Members Male Over 65]])</f>
        <v>22</v>
      </c>
      <c r="H11" s="37">
        <f>SUM(tblCentral[[#This Row],[Associate Members No Data]:[Associate Members Male Over 65]])</f>
        <v>3</v>
      </c>
      <c r="I11" s="37"/>
      <c r="J11" s="39">
        <v>22</v>
      </c>
      <c r="K11" s="39"/>
      <c r="L11" s="39"/>
      <c r="M11" s="39"/>
      <c r="N11" s="39"/>
      <c r="O11" s="39"/>
      <c r="P11" s="39"/>
      <c r="Q11" s="39"/>
      <c r="R11" s="39"/>
      <c r="S11" s="39">
        <v>3</v>
      </c>
      <c r="T11" s="39"/>
      <c r="U11" s="39"/>
      <c r="V11" s="39"/>
      <c r="W11" s="39"/>
      <c r="X11" s="39"/>
      <c r="Y11" s="39"/>
      <c r="Z11" s="39"/>
      <c r="AA11" s="39"/>
      <c r="AB11" s="39"/>
      <c r="AC11" s="39">
        <v>1</v>
      </c>
      <c r="AD11" s="39">
        <v>2</v>
      </c>
      <c r="AE11" s="39"/>
      <c r="AF11" s="39"/>
      <c r="AG11" s="39"/>
      <c r="AH11" s="39">
        <v>16</v>
      </c>
      <c r="AI11" s="39"/>
      <c r="AJ11" s="39"/>
      <c r="AK11" s="39"/>
      <c r="AL11" s="39"/>
      <c r="AM11" s="39"/>
      <c r="AN11" s="39"/>
      <c r="AO11" s="39">
        <v>9</v>
      </c>
      <c r="AP11" s="39"/>
      <c r="AQ11" s="39"/>
      <c r="AR11" s="74">
        <v>1</v>
      </c>
      <c r="AS11" s="74">
        <v>10</v>
      </c>
      <c r="AT11" s="74"/>
      <c r="AU11" s="74"/>
      <c r="AV11" s="74"/>
      <c r="AW11" s="74"/>
      <c r="AX11" s="74"/>
      <c r="AY11" s="74"/>
      <c r="AZ11" s="74">
        <v>1</v>
      </c>
      <c r="BA11" s="74">
        <v>10</v>
      </c>
      <c r="BB11" s="74">
        <v>2</v>
      </c>
      <c r="BC11" s="74">
        <v>6</v>
      </c>
      <c r="BD11" s="74"/>
      <c r="BE11" s="74"/>
      <c r="BF11" s="74"/>
      <c r="BG11" s="74"/>
      <c r="BH11" s="74"/>
      <c r="BI11" s="74"/>
      <c r="BJ11" s="74">
        <v>3</v>
      </c>
      <c r="BK11" s="74">
        <v>6</v>
      </c>
      <c r="BL11" s="74"/>
      <c r="BM11" s="74"/>
      <c r="BN11" s="74">
        <v>2</v>
      </c>
      <c r="BO11" s="74">
        <v>4</v>
      </c>
      <c r="BP11" s="74"/>
      <c r="BQ11" s="74"/>
      <c r="BR11" s="74">
        <v>2</v>
      </c>
      <c r="BS11" s="74">
        <v>4</v>
      </c>
    </row>
    <row r="12" spans="1:71" ht="17.899999999999999" customHeight="1" x14ac:dyDescent="0.35">
      <c r="A12" s="35">
        <f t="shared" si="0"/>
        <v>9</v>
      </c>
      <c r="B12" s="35" t="s">
        <v>90</v>
      </c>
      <c r="C12" s="35">
        <v>13590</v>
      </c>
      <c r="D12" s="36" t="s">
        <v>151</v>
      </c>
      <c r="E12" s="36"/>
      <c r="F12" s="35" t="s">
        <v>109</v>
      </c>
      <c r="G12" s="37">
        <f>SUM(tblCentral[[#This Row],[Roll Members No Data ]:[Roll Members Male Over 65]])</f>
        <v>87</v>
      </c>
      <c r="H12" s="37">
        <f>SUM(tblCentral[[#This Row],[Associate Members No Data]:[Associate Members Male Over 65]])</f>
        <v>23</v>
      </c>
      <c r="I12" s="37"/>
      <c r="J12" s="39"/>
      <c r="K12" s="39"/>
      <c r="L12" s="39">
        <v>1</v>
      </c>
      <c r="M12" s="39">
        <v>5</v>
      </c>
      <c r="N12" s="39">
        <v>63</v>
      </c>
      <c r="O12" s="39"/>
      <c r="P12" s="39">
        <v>1</v>
      </c>
      <c r="Q12" s="39"/>
      <c r="R12" s="39">
        <v>17</v>
      </c>
      <c r="S12" s="39"/>
      <c r="T12" s="39"/>
      <c r="U12" s="39"/>
      <c r="V12" s="39">
        <v>1</v>
      </c>
      <c r="W12" s="39">
        <v>14</v>
      </c>
      <c r="X12" s="39"/>
      <c r="Y12" s="39"/>
      <c r="Z12" s="39">
        <v>1</v>
      </c>
      <c r="AA12" s="39">
        <v>7</v>
      </c>
      <c r="AB12" s="39"/>
      <c r="AC12" s="39">
        <v>3</v>
      </c>
      <c r="AD12" s="39">
        <v>3</v>
      </c>
      <c r="AE12" s="39">
        <v>5</v>
      </c>
      <c r="AF12" s="39">
        <v>4</v>
      </c>
      <c r="AG12" s="39">
        <v>2</v>
      </c>
      <c r="AH12" s="39">
        <v>30</v>
      </c>
      <c r="AI12" s="39">
        <v>1</v>
      </c>
      <c r="AJ12" s="39">
        <v>1</v>
      </c>
      <c r="AK12" s="39"/>
      <c r="AL12" s="39"/>
      <c r="AM12" s="39"/>
      <c r="AN12" s="39"/>
      <c r="AO12" s="39">
        <v>5</v>
      </c>
      <c r="AP12" s="39"/>
      <c r="AQ12" s="39"/>
      <c r="AR12" s="74">
        <v>1</v>
      </c>
      <c r="AS12" s="74">
        <v>60</v>
      </c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>
        <v>1</v>
      </c>
      <c r="BM12" s="74">
        <v>25</v>
      </c>
      <c r="BN12" s="74">
        <v>5</v>
      </c>
      <c r="BO12" s="74">
        <v>10</v>
      </c>
      <c r="BP12" s="74">
        <v>1</v>
      </c>
      <c r="BQ12" s="74">
        <v>6</v>
      </c>
      <c r="BR12" s="74">
        <v>1</v>
      </c>
      <c r="BS12" s="74">
        <v>1</v>
      </c>
    </row>
    <row r="13" spans="1:71" ht="17.899999999999999" customHeight="1" x14ac:dyDescent="0.35">
      <c r="A13" s="35">
        <f t="shared" si="0"/>
        <v>10</v>
      </c>
      <c r="B13" s="35" t="s">
        <v>90</v>
      </c>
      <c r="C13" s="35">
        <v>9524</v>
      </c>
      <c r="D13" s="36" t="s">
        <v>152</v>
      </c>
      <c r="E13" s="36"/>
      <c r="F13" s="35" t="s">
        <v>109</v>
      </c>
      <c r="G13" s="37">
        <f>SUM(tblCentral[[#This Row],[Roll Members No Data ]:[Roll Members Male Over 65]])</f>
        <v>114</v>
      </c>
      <c r="H13" s="37">
        <f>SUM(tblCentral[[#This Row],[Associate Members No Data]:[Associate Members Male Over 65]])</f>
        <v>68</v>
      </c>
      <c r="I13" s="37"/>
      <c r="J13" s="39"/>
      <c r="K13" s="39"/>
      <c r="L13" s="39">
        <v>2</v>
      </c>
      <c r="M13" s="39">
        <v>25</v>
      </c>
      <c r="N13" s="39">
        <v>50</v>
      </c>
      <c r="O13" s="39"/>
      <c r="P13" s="39">
        <v>2</v>
      </c>
      <c r="Q13" s="39">
        <v>15</v>
      </c>
      <c r="R13" s="39">
        <v>20</v>
      </c>
      <c r="S13" s="39"/>
      <c r="T13" s="39"/>
      <c r="U13" s="39">
        <v>1</v>
      </c>
      <c r="V13" s="39">
        <v>8</v>
      </c>
      <c r="W13" s="39">
        <v>22</v>
      </c>
      <c r="X13" s="39"/>
      <c r="Y13" s="39">
        <v>2</v>
      </c>
      <c r="Z13" s="39">
        <v>15</v>
      </c>
      <c r="AA13" s="39">
        <v>20</v>
      </c>
      <c r="AB13" s="39"/>
      <c r="AC13" s="39">
        <v>4</v>
      </c>
      <c r="AD13" s="39"/>
      <c r="AE13" s="39">
        <v>2</v>
      </c>
      <c r="AF13" s="39">
        <v>2</v>
      </c>
      <c r="AG13" s="39">
        <v>1</v>
      </c>
      <c r="AH13" s="39">
        <v>47</v>
      </c>
      <c r="AI13" s="39"/>
      <c r="AJ13" s="39"/>
      <c r="AK13" s="39"/>
      <c r="AL13" s="39"/>
      <c r="AM13" s="39"/>
      <c r="AN13" s="39"/>
      <c r="AO13" s="39"/>
      <c r="AP13" s="39"/>
      <c r="AQ13" s="39">
        <v>70</v>
      </c>
      <c r="AR13" s="74">
        <v>1</v>
      </c>
      <c r="AS13" s="74">
        <v>40</v>
      </c>
      <c r="AT13" s="74"/>
      <c r="AU13" s="74"/>
      <c r="AV13" s="74"/>
      <c r="AW13" s="74"/>
      <c r="AX13" s="74"/>
      <c r="AY13" s="74"/>
      <c r="AZ13" s="74"/>
      <c r="BA13" s="74"/>
      <c r="BB13" s="74">
        <v>5</v>
      </c>
      <c r="BC13" s="74">
        <v>20</v>
      </c>
      <c r="BD13" s="74"/>
      <c r="BE13" s="74"/>
      <c r="BF13" s="74"/>
      <c r="BG13" s="74"/>
      <c r="BH13" s="74"/>
      <c r="BI13" s="74"/>
      <c r="BJ13" s="74"/>
      <c r="BK13" s="74"/>
      <c r="BL13" s="74">
        <v>1</v>
      </c>
      <c r="BM13" s="74">
        <v>20</v>
      </c>
      <c r="BN13" s="74">
        <v>1</v>
      </c>
      <c r="BO13" s="74">
        <v>10</v>
      </c>
      <c r="BP13" s="74"/>
      <c r="BQ13" s="74"/>
      <c r="BR13" s="74"/>
      <c r="BS13" s="74"/>
    </row>
    <row r="14" spans="1:71" ht="17.899999999999999" customHeight="1" x14ac:dyDescent="0.35">
      <c r="A14" s="35">
        <f t="shared" si="0"/>
        <v>11</v>
      </c>
      <c r="B14" s="35" t="s">
        <v>90</v>
      </c>
      <c r="C14" s="35">
        <v>9525</v>
      </c>
      <c r="D14" s="36" t="s">
        <v>153</v>
      </c>
      <c r="E14" s="36"/>
      <c r="F14" s="35" t="s">
        <v>105</v>
      </c>
      <c r="G14" s="37">
        <f>SUM(tblCentral[[#This Row],[Roll Members No Data ]:[Roll Members Male Over 65]])</f>
        <v>59</v>
      </c>
      <c r="H14" s="37">
        <f>SUM(tblCentral[[#This Row],[Associate Members No Data]:[Associate Members Male Over 65]])</f>
        <v>23</v>
      </c>
      <c r="I14" s="37"/>
      <c r="J14" s="39"/>
      <c r="K14" s="39">
        <v>5</v>
      </c>
      <c r="L14" s="39">
        <v>3</v>
      </c>
      <c r="M14" s="39">
        <v>12</v>
      </c>
      <c r="N14" s="39">
        <v>23</v>
      </c>
      <c r="O14" s="39"/>
      <c r="P14" s="39">
        <v>1</v>
      </c>
      <c r="Q14" s="39">
        <v>7</v>
      </c>
      <c r="R14" s="39">
        <v>8</v>
      </c>
      <c r="S14" s="39"/>
      <c r="T14" s="39">
        <v>2</v>
      </c>
      <c r="U14" s="39">
        <v>2</v>
      </c>
      <c r="V14" s="39">
        <v>7</v>
      </c>
      <c r="W14" s="39">
        <v>6</v>
      </c>
      <c r="X14" s="39"/>
      <c r="Y14" s="39">
        <v>1</v>
      </c>
      <c r="Z14" s="39">
        <v>3</v>
      </c>
      <c r="AA14" s="39">
        <v>2</v>
      </c>
      <c r="AB14" s="39">
        <v>8</v>
      </c>
      <c r="AC14" s="39">
        <v>1</v>
      </c>
      <c r="AD14" s="39">
        <v>3</v>
      </c>
      <c r="AE14" s="39">
        <v>2</v>
      </c>
      <c r="AF14" s="39">
        <v>8</v>
      </c>
      <c r="AG14" s="39">
        <v>1</v>
      </c>
      <c r="AH14" s="39">
        <v>46</v>
      </c>
      <c r="AI14" s="39"/>
      <c r="AJ14" s="39">
        <v>2</v>
      </c>
      <c r="AK14" s="39">
        <v>4</v>
      </c>
      <c r="AL14" s="39"/>
      <c r="AM14" s="39"/>
      <c r="AN14" s="39"/>
      <c r="AO14" s="39">
        <v>8</v>
      </c>
      <c r="AP14" s="39">
        <v>3</v>
      </c>
      <c r="AQ14" s="39">
        <v>85</v>
      </c>
      <c r="AR14" s="74">
        <v>1</v>
      </c>
      <c r="AS14" s="74">
        <v>45</v>
      </c>
      <c r="AT14" s="74"/>
      <c r="AU14" s="74"/>
      <c r="AV14" s="74">
        <v>1</v>
      </c>
      <c r="AW14" s="74">
        <v>30</v>
      </c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>
        <v>2</v>
      </c>
      <c r="BI14" s="74">
        <v>20</v>
      </c>
      <c r="BJ14" s="74"/>
      <c r="BK14" s="74"/>
      <c r="BL14" s="74">
        <v>1</v>
      </c>
      <c r="BM14" s="74">
        <v>25</v>
      </c>
      <c r="BN14" s="74"/>
      <c r="BO14" s="74"/>
      <c r="BP14" s="74">
        <v>1</v>
      </c>
      <c r="BQ14" s="74">
        <v>5.5</v>
      </c>
      <c r="BR14" s="74">
        <v>205</v>
      </c>
      <c r="BS14" s="74">
        <v>129</v>
      </c>
    </row>
    <row r="15" spans="1:71" ht="17.899999999999999" customHeight="1" x14ac:dyDescent="0.35">
      <c r="A15" s="35">
        <f t="shared" si="0"/>
        <v>12</v>
      </c>
      <c r="B15" s="35" t="s">
        <v>90</v>
      </c>
      <c r="C15" s="35">
        <v>9527</v>
      </c>
      <c r="D15" s="36" t="s">
        <v>154</v>
      </c>
      <c r="E15" s="36"/>
      <c r="F15" s="35" t="s">
        <v>109</v>
      </c>
      <c r="G15" s="37">
        <f>SUM(tblCentral[[#This Row],[Roll Members No Data ]:[Roll Members Male Over 65]])</f>
        <v>121</v>
      </c>
      <c r="H15" s="37">
        <f>SUM(tblCentral[[#This Row],[Associate Members No Data]:[Associate Members Male Over 65]])</f>
        <v>32</v>
      </c>
      <c r="I15" s="37"/>
      <c r="J15" s="39"/>
      <c r="K15" s="37"/>
      <c r="L15" s="37">
        <v>1</v>
      </c>
      <c r="M15" s="37">
        <v>11</v>
      </c>
      <c r="N15" s="37">
        <v>66</v>
      </c>
      <c r="O15" s="37"/>
      <c r="P15" s="37"/>
      <c r="Q15" s="37">
        <v>5</v>
      </c>
      <c r="R15" s="37">
        <v>38</v>
      </c>
      <c r="S15" s="37"/>
      <c r="T15" s="37"/>
      <c r="U15" s="37"/>
      <c r="V15" s="37">
        <v>4</v>
      </c>
      <c r="W15" s="37">
        <v>20</v>
      </c>
      <c r="X15" s="37"/>
      <c r="Y15" s="37"/>
      <c r="Z15" s="37">
        <v>2</v>
      </c>
      <c r="AA15" s="37">
        <v>6</v>
      </c>
      <c r="AB15" s="37">
        <v>7</v>
      </c>
      <c r="AC15" s="37">
        <v>8</v>
      </c>
      <c r="AD15" s="37"/>
      <c r="AE15" s="37">
        <v>1</v>
      </c>
      <c r="AF15" s="37"/>
      <c r="AG15" s="37">
        <v>0.47599999999999998</v>
      </c>
      <c r="AH15" s="37">
        <v>64</v>
      </c>
      <c r="AI15" s="37"/>
      <c r="AJ15" s="37"/>
      <c r="AK15" s="37"/>
      <c r="AL15" s="37"/>
      <c r="AM15" s="37"/>
      <c r="AN15" s="37"/>
      <c r="AO15" s="37">
        <v>50</v>
      </c>
      <c r="AP15" s="37"/>
      <c r="AQ15" s="37">
        <v>50</v>
      </c>
      <c r="AR15" s="73">
        <v>1</v>
      </c>
      <c r="AS15" s="73">
        <v>50</v>
      </c>
      <c r="AT15" s="73"/>
      <c r="AU15" s="73"/>
      <c r="AV15" s="73"/>
      <c r="AW15" s="73"/>
      <c r="AX15" s="73"/>
      <c r="AY15" s="73"/>
      <c r="AZ15" s="73"/>
      <c r="BA15" s="73"/>
      <c r="BB15" s="73">
        <v>12</v>
      </c>
      <c r="BC15" s="73">
        <v>1</v>
      </c>
      <c r="BD15" s="73"/>
      <c r="BE15" s="73"/>
      <c r="BF15" s="73"/>
      <c r="BG15" s="73"/>
      <c r="BH15" s="73"/>
      <c r="BI15" s="73"/>
      <c r="BJ15" s="73">
        <v>12</v>
      </c>
      <c r="BK15" s="73">
        <v>4</v>
      </c>
      <c r="BL15" s="73">
        <v>1</v>
      </c>
      <c r="BM15" s="73">
        <v>20</v>
      </c>
      <c r="BN15" s="73"/>
      <c r="BO15" s="73"/>
      <c r="BP15" s="73">
        <v>1</v>
      </c>
      <c r="BQ15" s="73">
        <v>3</v>
      </c>
      <c r="BR15" s="73"/>
      <c r="BS15" s="73"/>
    </row>
    <row r="16" spans="1:71" ht="17.899999999999999" customHeight="1" x14ac:dyDescent="0.35">
      <c r="A16" s="35">
        <f t="shared" si="0"/>
        <v>13</v>
      </c>
      <c r="B16" s="35" t="s">
        <v>90</v>
      </c>
      <c r="C16" s="35">
        <v>9545</v>
      </c>
      <c r="D16" s="36" t="s">
        <v>155</v>
      </c>
      <c r="E16" s="36"/>
      <c r="F16" s="35" t="s">
        <v>109</v>
      </c>
      <c r="G16" s="37">
        <f>SUM(tblCentral[[#This Row],[Roll Members No Data ]:[Roll Members Male Over 65]])</f>
        <v>56</v>
      </c>
      <c r="H16" s="37">
        <f>SUM(tblCentral[[#This Row],[Associate Members No Data]:[Associate Members Male Over 65]])</f>
        <v>17</v>
      </c>
      <c r="I16" s="37"/>
      <c r="J16" s="39"/>
      <c r="K16" s="39">
        <v>1</v>
      </c>
      <c r="L16" s="39">
        <v>4</v>
      </c>
      <c r="M16" s="39">
        <v>9</v>
      </c>
      <c r="N16" s="39">
        <v>19</v>
      </c>
      <c r="O16" s="39"/>
      <c r="P16" s="39">
        <v>2</v>
      </c>
      <c r="Q16" s="39">
        <v>11</v>
      </c>
      <c r="R16" s="39">
        <v>10</v>
      </c>
      <c r="S16" s="39"/>
      <c r="T16" s="39"/>
      <c r="U16" s="39">
        <v>2</v>
      </c>
      <c r="V16" s="39">
        <v>3</v>
      </c>
      <c r="W16" s="39">
        <v>7</v>
      </c>
      <c r="X16" s="39"/>
      <c r="Y16" s="39">
        <v>1</v>
      </c>
      <c r="Z16" s="39">
        <v>1</v>
      </c>
      <c r="AA16" s="39">
        <v>3</v>
      </c>
      <c r="AB16" s="39"/>
      <c r="AC16" s="39">
        <v>1</v>
      </c>
      <c r="AD16" s="39">
        <v>6</v>
      </c>
      <c r="AE16" s="39">
        <v>13</v>
      </c>
      <c r="AF16" s="39">
        <v>4</v>
      </c>
      <c r="AG16" s="39">
        <v>1</v>
      </c>
      <c r="AH16" s="39">
        <v>52</v>
      </c>
      <c r="AI16" s="39"/>
      <c r="AJ16" s="39">
        <v>1</v>
      </c>
      <c r="AK16" s="39">
        <v>1</v>
      </c>
      <c r="AL16" s="39"/>
      <c r="AM16" s="39"/>
      <c r="AN16" s="39"/>
      <c r="AO16" s="39">
        <v>4</v>
      </c>
      <c r="AP16" s="39">
        <v>32</v>
      </c>
      <c r="AQ16" s="64">
        <v>14</v>
      </c>
      <c r="AR16" s="73"/>
      <c r="AS16" s="73"/>
      <c r="AT16" s="73"/>
      <c r="AU16" s="73"/>
      <c r="AV16" s="73">
        <v>1</v>
      </c>
      <c r="AW16" s="73">
        <v>40</v>
      </c>
      <c r="AX16" s="73"/>
      <c r="AY16" s="73"/>
      <c r="AZ16" s="73">
        <v>1</v>
      </c>
      <c r="BA16" s="73">
        <v>40</v>
      </c>
      <c r="BB16" s="73"/>
      <c r="BC16" s="73"/>
      <c r="BD16" s="73">
        <v>1</v>
      </c>
      <c r="BE16" s="73">
        <v>40</v>
      </c>
      <c r="BF16" s="73">
        <v>4</v>
      </c>
      <c r="BG16" s="73">
        <v>20</v>
      </c>
      <c r="BH16" s="73"/>
      <c r="BI16" s="73"/>
      <c r="BJ16" s="73">
        <v>2</v>
      </c>
      <c r="BK16" s="73">
        <v>3</v>
      </c>
      <c r="BL16" s="73">
        <v>1</v>
      </c>
      <c r="BM16" s="73">
        <v>26</v>
      </c>
      <c r="BN16" s="73"/>
      <c r="BO16" s="73"/>
      <c r="BP16" s="73">
        <v>1</v>
      </c>
      <c r="BQ16" s="73">
        <v>10</v>
      </c>
      <c r="BR16" s="73"/>
      <c r="BS16" s="73"/>
    </row>
    <row r="17" spans="1:71" ht="17.899999999999999" customHeight="1" x14ac:dyDescent="0.35">
      <c r="A17" s="35">
        <f t="shared" si="0"/>
        <v>14</v>
      </c>
      <c r="B17" s="35" t="s">
        <v>90</v>
      </c>
      <c r="C17" s="35">
        <v>9562</v>
      </c>
      <c r="D17" s="36" t="s">
        <v>156</v>
      </c>
      <c r="E17" s="36"/>
      <c r="F17" s="35" t="s">
        <v>109</v>
      </c>
      <c r="G17" s="37">
        <f>SUM(tblCentral[[#This Row],[Roll Members No Data ]:[Roll Members Male Over 65]])</f>
        <v>23</v>
      </c>
      <c r="H17" s="37">
        <f>SUM(tblCentral[[#This Row],[Associate Members No Data]:[Associate Members Male Over 65]])</f>
        <v>6</v>
      </c>
      <c r="I17" s="37"/>
      <c r="J17" s="39"/>
      <c r="K17" s="39"/>
      <c r="L17" s="39"/>
      <c r="M17" s="39">
        <v>5</v>
      </c>
      <c r="N17" s="39">
        <v>10</v>
      </c>
      <c r="O17" s="39"/>
      <c r="P17" s="39"/>
      <c r="Q17" s="39">
        <v>4</v>
      </c>
      <c r="R17" s="39">
        <v>4</v>
      </c>
      <c r="S17" s="39"/>
      <c r="T17" s="39"/>
      <c r="U17" s="39"/>
      <c r="V17" s="39"/>
      <c r="W17" s="39">
        <v>3</v>
      </c>
      <c r="X17" s="39"/>
      <c r="Y17" s="39"/>
      <c r="Z17" s="39"/>
      <c r="AA17" s="39">
        <v>3</v>
      </c>
      <c r="AB17" s="39"/>
      <c r="AC17" s="39"/>
      <c r="AD17" s="39"/>
      <c r="AE17" s="39"/>
      <c r="AF17" s="39">
        <v>3</v>
      </c>
      <c r="AG17" s="39"/>
      <c r="AH17" s="39">
        <v>20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74">
        <v>1</v>
      </c>
      <c r="AS17" s="74">
        <v>24</v>
      </c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>
        <v>1</v>
      </c>
      <c r="BO17" s="74"/>
      <c r="BP17" s="74"/>
      <c r="BQ17" s="74"/>
      <c r="BR17" s="74">
        <v>8</v>
      </c>
      <c r="BS17" s="74"/>
    </row>
    <row r="18" spans="1:71" ht="17.899999999999999" customHeight="1" x14ac:dyDescent="0.35">
      <c r="A18" s="35">
        <f t="shared" si="0"/>
        <v>15</v>
      </c>
      <c r="B18" s="35" t="s">
        <v>90</v>
      </c>
      <c r="C18" s="35">
        <v>9599</v>
      </c>
      <c r="D18" s="36" t="s">
        <v>157</v>
      </c>
      <c r="E18" s="36"/>
      <c r="F18" s="35" t="s">
        <v>109</v>
      </c>
      <c r="G18" s="37">
        <f>SUM(tblCentral[[#This Row],[Roll Members No Data ]:[Roll Members Male Over 65]])</f>
        <v>41</v>
      </c>
      <c r="H18" s="37">
        <f>SUM(tblCentral[[#This Row],[Associate Members No Data]:[Associate Members Male Over 65]])</f>
        <v>18</v>
      </c>
      <c r="I18" s="37"/>
      <c r="J18" s="39"/>
      <c r="K18" s="37">
        <v>1</v>
      </c>
      <c r="L18" s="37">
        <v>4</v>
      </c>
      <c r="M18" s="37">
        <v>10</v>
      </c>
      <c r="N18" s="37">
        <v>8</v>
      </c>
      <c r="O18" s="37"/>
      <c r="P18" s="37">
        <v>3</v>
      </c>
      <c r="Q18" s="37">
        <v>7</v>
      </c>
      <c r="R18" s="37">
        <v>8</v>
      </c>
      <c r="S18" s="37"/>
      <c r="T18" s="37"/>
      <c r="U18" s="37">
        <v>3</v>
      </c>
      <c r="V18" s="37">
        <v>2</v>
      </c>
      <c r="W18" s="37">
        <v>4</v>
      </c>
      <c r="X18" s="37">
        <v>1</v>
      </c>
      <c r="Y18" s="37">
        <v>3</v>
      </c>
      <c r="Z18" s="37">
        <v>2</v>
      </c>
      <c r="AA18" s="37">
        <v>3</v>
      </c>
      <c r="AB18" s="37"/>
      <c r="AC18" s="37">
        <v>3</v>
      </c>
      <c r="AD18" s="37"/>
      <c r="AE18" s="37"/>
      <c r="AF18" s="37">
        <v>16</v>
      </c>
      <c r="AG18" s="37">
        <v>1</v>
      </c>
      <c r="AH18" s="37">
        <v>56</v>
      </c>
      <c r="AI18" s="37"/>
      <c r="AJ18" s="37"/>
      <c r="AK18" s="37"/>
      <c r="AL18" s="37"/>
      <c r="AM18" s="37"/>
      <c r="AN18" s="37"/>
      <c r="AO18" s="37">
        <v>34</v>
      </c>
      <c r="AP18" s="37">
        <v>6</v>
      </c>
      <c r="AQ18" s="37">
        <v>25</v>
      </c>
      <c r="AR18" s="73">
        <v>2</v>
      </c>
      <c r="AS18" s="73">
        <v>80</v>
      </c>
      <c r="AT18" s="73"/>
      <c r="AU18" s="73"/>
      <c r="AV18" s="73"/>
      <c r="AW18" s="73"/>
      <c r="AX18" s="73"/>
      <c r="AY18" s="73"/>
      <c r="AZ18" s="73"/>
      <c r="BA18" s="73"/>
      <c r="BB18" s="73">
        <v>18</v>
      </c>
      <c r="BC18" s="73">
        <v>29</v>
      </c>
      <c r="BD18" s="73">
        <v>1</v>
      </c>
      <c r="BE18" s="73">
        <v>20</v>
      </c>
      <c r="BF18" s="73">
        <v>5</v>
      </c>
      <c r="BG18" s="73">
        <v>14</v>
      </c>
      <c r="BH18" s="73">
        <v>1</v>
      </c>
      <c r="BI18" s="73">
        <v>5</v>
      </c>
      <c r="BJ18" s="73">
        <v>11</v>
      </c>
      <c r="BK18" s="73">
        <v>20</v>
      </c>
      <c r="BL18" s="73">
        <v>1</v>
      </c>
      <c r="BM18" s="73">
        <v>10</v>
      </c>
      <c r="BN18" s="73"/>
      <c r="BO18" s="73"/>
      <c r="BP18" s="73">
        <v>1</v>
      </c>
      <c r="BQ18" s="73">
        <v>5</v>
      </c>
      <c r="BR18" s="73"/>
      <c r="BS18" s="73"/>
    </row>
    <row r="19" spans="1:71" ht="17.899999999999999" customHeight="1" x14ac:dyDescent="0.35">
      <c r="A19" s="35">
        <f t="shared" si="0"/>
        <v>16</v>
      </c>
      <c r="B19" s="35" t="s">
        <v>90</v>
      </c>
      <c r="C19" s="35">
        <v>9604</v>
      </c>
      <c r="D19" s="36" t="s">
        <v>158</v>
      </c>
      <c r="E19" s="36"/>
      <c r="F19" s="35" t="s">
        <v>109</v>
      </c>
      <c r="G19" s="37">
        <f>SUM(tblCentral[[#This Row],[Roll Members No Data ]:[Roll Members Male Over 65]])</f>
        <v>96</v>
      </c>
      <c r="H19" s="37">
        <f>SUM(tblCentral[[#This Row],[Associate Members No Data]:[Associate Members Male Over 65]])</f>
        <v>34</v>
      </c>
      <c r="I19" s="37"/>
      <c r="J19" s="39"/>
      <c r="K19" s="37">
        <v>5</v>
      </c>
      <c r="L19" s="37">
        <v>11</v>
      </c>
      <c r="M19" s="37">
        <v>8</v>
      </c>
      <c r="N19" s="37">
        <v>37</v>
      </c>
      <c r="O19" s="37">
        <v>11</v>
      </c>
      <c r="P19" s="37">
        <v>6</v>
      </c>
      <c r="Q19" s="37">
        <v>4</v>
      </c>
      <c r="R19" s="37">
        <v>14</v>
      </c>
      <c r="S19" s="37"/>
      <c r="T19" s="37">
        <v>8</v>
      </c>
      <c r="U19" s="37">
        <v>4</v>
      </c>
      <c r="V19" s="37">
        <v>4</v>
      </c>
      <c r="W19" s="37">
        <v>5</v>
      </c>
      <c r="X19" s="37">
        <v>5</v>
      </c>
      <c r="Y19" s="37">
        <v>3</v>
      </c>
      <c r="Z19" s="37">
        <v>3</v>
      </c>
      <c r="AA19" s="37">
        <v>2</v>
      </c>
      <c r="AB19" s="37"/>
      <c r="AC19" s="37"/>
      <c r="AD19" s="37"/>
      <c r="AE19" s="37"/>
      <c r="AF19" s="37">
        <v>6</v>
      </c>
      <c r="AG19" s="37">
        <v>2</v>
      </c>
      <c r="AH19" s="37">
        <v>42</v>
      </c>
      <c r="AI19" s="37"/>
      <c r="AJ19" s="37"/>
      <c r="AK19" s="37"/>
      <c r="AL19" s="37"/>
      <c r="AM19" s="37"/>
      <c r="AN19" s="37"/>
      <c r="AO19" s="37">
        <v>29</v>
      </c>
      <c r="AP19" s="37">
        <v>15</v>
      </c>
      <c r="AQ19" s="37">
        <v>35</v>
      </c>
      <c r="AR19" s="73">
        <v>1</v>
      </c>
      <c r="AS19" s="73">
        <v>40</v>
      </c>
      <c r="AT19" s="73"/>
      <c r="AU19" s="73"/>
      <c r="AV19" s="73"/>
      <c r="AW19" s="73"/>
      <c r="AX19" s="73"/>
      <c r="AY19" s="73"/>
      <c r="AZ19" s="73"/>
      <c r="BA19" s="73"/>
      <c r="BB19" s="73">
        <v>35</v>
      </c>
      <c r="BC19" s="73">
        <v>140</v>
      </c>
      <c r="BD19" s="73"/>
      <c r="BE19" s="73"/>
      <c r="BF19" s="73">
        <v>1</v>
      </c>
      <c r="BG19" s="73">
        <v>4</v>
      </c>
      <c r="BH19" s="73"/>
      <c r="BI19" s="73"/>
      <c r="BJ19" s="73">
        <v>10</v>
      </c>
      <c r="BK19" s="73">
        <v>40</v>
      </c>
      <c r="BL19" s="73">
        <v>1</v>
      </c>
      <c r="BM19" s="73">
        <v>20</v>
      </c>
      <c r="BN19" s="73"/>
      <c r="BO19" s="73"/>
      <c r="BP19" s="73"/>
      <c r="BQ19" s="73"/>
      <c r="BR19" s="73"/>
      <c r="BS19" s="73"/>
    </row>
    <row r="20" spans="1:71" ht="17.899999999999999" customHeight="1" x14ac:dyDescent="0.35">
      <c r="A20" s="35">
        <f t="shared" si="0"/>
        <v>17</v>
      </c>
      <c r="B20" s="35" t="s">
        <v>90</v>
      </c>
      <c r="C20" s="35">
        <v>9907</v>
      </c>
      <c r="D20" s="36" t="s">
        <v>159</v>
      </c>
      <c r="E20" s="36"/>
      <c r="F20" s="35" t="s">
        <v>105</v>
      </c>
      <c r="G20" s="37">
        <f>SUM(tblCentral[[#This Row],[Roll Members No Data ]:[Roll Members Male Over 65]])</f>
        <v>55</v>
      </c>
      <c r="H20" s="37">
        <f>SUM(tblCentral[[#This Row],[Associate Members No Data]:[Associate Members Male Over 65]])</f>
        <v>35</v>
      </c>
      <c r="I20" s="37"/>
      <c r="J20" s="39"/>
      <c r="K20" s="37">
        <v>6</v>
      </c>
      <c r="L20" s="37">
        <v>8</v>
      </c>
      <c r="M20" s="37">
        <v>10</v>
      </c>
      <c r="N20" s="37">
        <v>10</v>
      </c>
      <c r="O20" s="37">
        <v>4</v>
      </c>
      <c r="P20" s="37">
        <v>4</v>
      </c>
      <c r="Q20" s="37">
        <v>8</v>
      </c>
      <c r="R20" s="37">
        <v>5</v>
      </c>
      <c r="S20" s="37"/>
      <c r="T20" s="37">
        <v>9</v>
      </c>
      <c r="U20" s="37">
        <v>2</v>
      </c>
      <c r="V20" s="37">
        <v>5</v>
      </c>
      <c r="W20" s="37">
        <v>5</v>
      </c>
      <c r="X20" s="37">
        <v>9</v>
      </c>
      <c r="Y20" s="37">
        <v>2</v>
      </c>
      <c r="Z20" s="37">
        <v>1</v>
      </c>
      <c r="AA20" s="37">
        <v>2</v>
      </c>
      <c r="AB20" s="37">
        <v>1</v>
      </c>
      <c r="AC20" s="37">
        <v>2</v>
      </c>
      <c r="AD20" s="37">
        <v>4</v>
      </c>
      <c r="AE20" s="37"/>
      <c r="AF20" s="37">
        <v>18</v>
      </c>
      <c r="AG20" s="37">
        <v>10</v>
      </c>
      <c r="AH20" s="37">
        <v>62</v>
      </c>
      <c r="AI20" s="37"/>
      <c r="AJ20" s="37"/>
      <c r="AK20" s="37"/>
      <c r="AL20" s="37"/>
      <c r="AM20" s="37"/>
      <c r="AN20" s="37"/>
      <c r="AO20" s="37">
        <v>18</v>
      </c>
      <c r="AP20" s="37">
        <v>10</v>
      </c>
      <c r="AQ20" s="37">
        <v>75</v>
      </c>
      <c r="AR20" s="73">
        <v>1</v>
      </c>
      <c r="AS20" s="73">
        <v>32</v>
      </c>
      <c r="AT20" s="73">
        <v>1</v>
      </c>
      <c r="AU20" s="73">
        <v>1</v>
      </c>
      <c r="AV20" s="73"/>
      <c r="AW20" s="73"/>
      <c r="AX20" s="73"/>
      <c r="AY20" s="73"/>
      <c r="AZ20" s="73"/>
      <c r="BA20" s="73"/>
      <c r="BB20" s="73">
        <v>6</v>
      </c>
      <c r="BC20" s="73">
        <v>3</v>
      </c>
      <c r="BD20" s="73"/>
      <c r="BE20" s="73"/>
      <c r="BF20" s="73">
        <v>1</v>
      </c>
      <c r="BG20" s="73">
        <v>5</v>
      </c>
      <c r="BH20" s="73"/>
      <c r="BI20" s="73"/>
      <c r="BJ20" s="73">
        <v>3</v>
      </c>
      <c r="BK20" s="73">
        <v>4</v>
      </c>
      <c r="BL20" s="73"/>
      <c r="BM20" s="73"/>
      <c r="BN20" s="73">
        <v>2</v>
      </c>
      <c r="BO20" s="73">
        <v>8</v>
      </c>
      <c r="BP20" s="73"/>
      <c r="BQ20" s="73"/>
      <c r="BR20" s="73">
        <v>1</v>
      </c>
      <c r="BS20" s="73"/>
    </row>
    <row r="21" spans="1:71" ht="17.899999999999999" customHeight="1" x14ac:dyDescent="0.35">
      <c r="A21" s="35">
        <f t="shared" si="0"/>
        <v>18</v>
      </c>
      <c r="B21" s="35" t="s">
        <v>90</v>
      </c>
      <c r="C21" s="35">
        <v>9606</v>
      </c>
      <c r="D21" s="36" t="s">
        <v>160</v>
      </c>
      <c r="E21" s="36"/>
      <c r="F21" s="35" t="s">
        <v>109</v>
      </c>
      <c r="G21" s="37">
        <f>SUM(tblCentral[[#This Row],[Roll Members No Data ]:[Roll Members Male Over 65]])</f>
        <v>150</v>
      </c>
      <c r="H21" s="37">
        <f>SUM(tblCentral[[#This Row],[Associate Members No Data]:[Associate Members Male Over 65]])</f>
        <v>231</v>
      </c>
      <c r="I21" s="37"/>
      <c r="J21" s="39">
        <v>150</v>
      </c>
      <c r="K21" s="37"/>
      <c r="L21" s="37"/>
      <c r="M21" s="37"/>
      <c r="N21" s="37"/>
      <c r="O21" s="37"/>
      <c r="P21" s="37"/>
      <c r="Q21" s="37"/>
      <c r="R21" s="37"/>
      <c r="S21" s="37">
        <v>231</v>
      </c>
      <c r="T21" s="37"/>
      <c r="U21" s="37"/>
      <c r="V21" s="37"/>
      <c r="W21" s="37"/>
      <c r="X21" s="37"/>
      <c r="Y21" s="37"/>
      <c r="Z21" s="37"/>
      <c r="AA21" s="37"/>
      <c r="AB21" s="37"/>
      <c r="AC21" s="37">
        <v>5</v>
      </c>
      <c r="AD21" s="37"/>
      <c r="AE21" s="37"/>
      <c r="AF21" s="37">
        <v>26</v>
      </c>
      <c r="AG21" s="37">
        <v>8</v>
      </c>
      <c r="AH21" s="37">
        <v>126</v>
      </c>
      <c r="AI21" s="37">
        <v>1</v>
      </c>
      <c r="AJ21" s="37"/>
      <c r="AK21" s="37"/>
      <c r="AL21" s="37"/>
      <c r="AM21" s="37"/>
      <c r="AN21" s="37"/>
      <c r="AO21" s="37">
        <v>53</v>
      </c>
      <c r="AP21" s="37">
        <v>37</v>
      </c>
      <c r="AQ21" s="37">
        <v>148</v>
      </c>
      <c r="AR21" s="73">
        <v>1</v>
      </c>
      <c r="AS21" s="73">
        <v>45</v>
      </c>
      <c r="AT21" s="73"/>
      <c r="AU21" s="73"/>
      <c r="AV21" s="73"/>
      <c r="AW21" s="73"/>
      <c r="AX21" s="73"/>
      <c r="AY21" s="73"/>
      <c r="AZ21" s="73"/>
      <c r="BA21" s="73"/>
      <c r="BB21" s="73">
        <v>15</v>
      </c>
      <c r="BC21" s="73">
        <v>2</v>
      </c>
      <c r="BD21" s="73">
        <v>1</v>
      </c>
      <c r="BE21" s="73">
        <v>18</v>
      </c>
      <c r="BF21" s="73">
        <v>7</v>
      </c>
      <c r="BG21" s="73">
        <v>30</v>
      </c>
      <c r="BH21" s="73"/>
      <c r="BI21" s="73"/>
      <c r="BJ21" s="73">
        <v>21</v>
      </c>
      <c r="BK21" s="73">
        <v>22</v>
      </c>
      <c r="BL21" s="73">
        <v>2</v>
      </c>
      <c r="BM21" s="73">
        <v>48</v>
      </c>
      <c r="BN21" s="73">
        <v>1</v>
      </c>
      <c r="BO21" s="73">
        <v>12</v>
      </c>
      <c r="BP21" s="73">
        <v>4</v>
      </c>
      <c r="BQ21" s="73">
        <v>17</v>
      </c>
      <c r="BR21" s="73">
        <v>117</v>
      </c>
      <c r="BS21" s="73">
        <v>132.9</v>
      </c>
    </row>
    <row r="22" spans="1:71" ht="17.899999999999999" customHeight="1" x14ac:dyDescent="0.35">
      <c r="A22" s="35">
        <f t="shared" si="0"/>
        <v>19</v>
      </c>
      <c r="B22" s="35" t="s">
        <v>90</v>
      </c>
      <c r="C22" s="35">
        <v>9594</v>
      </c>
      <c r="D22" s="36" t="s">
        <v>161</v>
      </c>
      <c r="E22" s="36"/>
      <c r="F22" s="35" t="s">
        <v>109</v>
      </c>
      <c r="G22" s="37">
        <f>SUM(tblCentral[[#This Row],[Roll Members No Data ]:[Roll Members Male Over 65]])</f>
        <v>45</v>
      </c>
      <c r="H22" s="37">
        <f>SUM(tblCentral[[#This Row],[Associate Members No Data]:[Associate Members Male Over 65]])</f>
        <v>6</v>
      </c>
      <c r="I22" s="37"/>
      <c r="J22" s="37"/>
      <c r="K22" s="37"/>
      <c r="L22" s="37">
        <v>1</v>
      </c>
      <c r="M22" s="37">
        <v>5</v>
      </c>
      <c r="N22" s="37">
        <v>23</v>
      </c>
      <c r="O22" s="37"/>
      <c r="P22" s="37"/>
      <c r="Q22" s="37">
        <v>2</v>
      </c>
      <c r="R22" s="37">
        <v>14</v>
      </c>
      <c r="S22" s="37"/>
      <c r="T22" s="37"/>
      <c r="U22" s="37"/>
      <c r="V22" s="37">
        <v>1</v>
      </c>
      <c r="W22" s="37">
        <v>3</v>
      </c>
      <c r="X22" s="37"/>
      <c r="Y22" s="37"/>
      <c r="Z22" s="37"/>
      <c r="AA22" s="37">
        <v>2</v>
      </c>
      <c r="AB22" s="37"/>
      <c r="AC22" s="37">
        <v>2</v>
      </c>
      <c r="AD22" s="37"/>
      <c r="AE22" s="37"/>
      <c r="AF22" s="37"/>
      <c r="AG22" s="37"/>
      <c r="AH22" s="37">
        <v>22</v>
      </c>
      <c r="AI22" s="37"/>
      <c r="AJ22" s="37"/>
      <c r="AK22" s="37"/>
      <c r="AL22" s="37"/>
      <c r="AM22" s="37"/>
      <c r="AN22" s="37"/>
      <c r="AO22" s="37"/>
      <c r="AP22" s="37"/>
      <c r="AQ22" s="64">
        <v>22</v>
      </c>
      <c r="AR22" s="73">
        <v>1</v>
      </c>
      <c r="AS22" s="73">
        <v>25</v>
      </c>
      <c r="AT22" s="73"/>
      <c r="AU22" s="73">
        <v>8</v>
      </c>
      <c r="AV22" s="73"/>
      <c r="AW22" s="73"/>
      <c r="AX22" s="73"/>
      <c r="AY22" s="73"/>
      <c r="AZ22" s="73"/>
      <c r="BA22" s="73"/>
      <c r="BB22" s="73">
        <v>15</v>
      </c>
      <c r="BC22" s="73">
        <v>9</v>
      </c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>
        <v>4</v>
      </c>
      <c r="BO22" s="73">
        <v>70</v>
      </c>
      <c r="BP22" s="73"/>
      <c r="BQ22" s="73"/>
      <c r="BR22" s="73">
        <v>7</v>
      </c>
      <c r="BS22" s="73">
        <v>10</v>
      </c>
    </row>
    <row r="23" spans="1:71" ht="17.899999999999999" customHeight="1" x14ac:dyDescent="0.35">
      <c r="A23" s="35">
        <f t="shared" si="0"/>
        <v>20</v>
      </c>
      <c r="B23" s="35" t="s">
        <v>90</v>
      </c>
      <c r="C23" s="35">
        <v>9563</v>
      </c>
      <c r="D23" s="36" t="s">
        <v>162</v>
      </c>
      <c r="E23" s="36"/>
      <c r="F23" s="35" t="s">
        <v>109</v>
      </c>
      <c r="G23" s="37">
        <f>SUM(tblCentral[[#This Row],[Roll Members No Data ]:[Roll Members Male Over 65]])</f>
        <v>47</v>
      </c>
      <c r="H23" s="37">
        <f>SUM(tblCentral[[#This Row],[Associate Members No Data]:[Associate Members Male Over 65]])</f>
        <v>22</v>
      </c>
      <c r="I23" s="37"/>
      <c r="J23" s="39"/>
      <c r="K23" s="37"/>
      <c r="L23" s="37">
        <v>2</v>
      </c>
      <c r="M23" s="37">
        <v>5</v>
      </c>
      <c r="N23" s="37">
        <v>26</v>
      </c>
      <c r="O23" s="37"/>
      <c r="P23" s="37"/>
      <c r="Q23" s="37">
        <v>5</v>
      </c>
      <c r="R23" s="37">
        <v>9</v>
      </c>
      <c r="S23" s="37"/>
      <c r="T23" s="37"/>
      <c r="U23" s="37"/>
      <c r="V23" s="37">
        <v>7</v>
      </c>
      <c r="W23" s="37">
        <v>7</v>
      </c>
      <c r="X23" s="37">
        <v>2</v>
      </c>
      <c r="Y23" s="37"/>
      <c r="Z23" s="37">
        <v>4</v>
      </c>
      <c r="AA23" s="37">
        <v>2</v>
      </c>
      <c r="AB23" s="37"/>
      <c r="AC23" s="37">
        <v>1</v>
      </c>
      <c r="AD23" s="37"/>
      <c r="AE23" s="37">
        <v>2</v>
      </c>
      <c r="AF23" s="37">
        <v>7</v>
      </c>
      <c r="AG23" s="37">
        <v>5</v>
      </c>
      <c r="AH23" s="37">
        <v>5</v>
      </c>
      <c r="AI23" s="37"/>
      <c r="AJ23" s="37">
        <v>2</v>
      </c>
      <c r="AK23" s="37"/>
      <c r="AL23" s="37"/>
      <c r="AM23" s="37"/>
      <c r="AN23" s="37"/>
      <c r="AO23" s="37">
        <v>6</v>
      </c>
      <c r="AP23" s="37">
        <v>30</v>
      </c>
      <c r="AQ23" s="37">
        <v>6</v>
      </c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>
        <v>1</v>
      </c>
      <c r="BG23" s="73">
        <v>20</v>
      </c>
      <c r="BH23" s="73"/>
      <c r="BI23" s="73"/>
      <c r="BJ23" s="73">
        <v>1</v>
      </c>
      <c r="BK23" s="73">
        <v>2</v>
      </c>
      <c r="BL23" s="73">
        <v>1</v>
      </c>
      <c r="BM23" s="73">
        <v>9</v>
      </c>
      <c r="BN23" s="73"/>
      <c r="BO23" s="73"/>
      <c r="BP23" s="73">
        <v>1</v>
      </c>
      <c r="BQ23" s="73">
        <v>32</v>
      </c>
      <c r="BR23" s="73"/>
      <c r="BS23" s="73"/>
    </row>
    <row r="24" spans="1:71" ht="17.899999999999999" customHeight="1" x14ac:dyDescent="0.35">
      <c r="A24" s="35">
        <f t="shared" si="0"/>
        <v>21</v>
      </c>
      <c r="B24" s="35" t="s">
        <v>90</v>
      </c>
      <c r="C24" s="35">
        <v>9529</v>
      </c>
      <c r="D24" s="36" t="s">
        <v>163</v>
      </c>
      <c r="E24" s="36"/>
      <c r="F24" s="35" t="s">
        <v>109</v>
      </c>
      <c r="G24" s="37">
        <f>SUM(tblCentral[[#This Row],[Roll Members No Data ]:[Roll Members Male Over 65]])</f>
        <v>82</v>
      </c>
      <c r="H24" s="37">
        <f>SUM(tblCentral[[#This Row],[Associate Members No Data]:[Associate Members Male Over 65]])</f>
        <v>14</v>
      </c>
      <c r="I24" s="37"/>
      <c r="J24" s="39"/>
      <c r="K24" s="37">
        <v>1</v>
      </c>
      <c r="L24" s="37"/>
      <c r="M24" s="37">
        <v>2</v>
      </c>
      <c r="N24" s="37">
        <v>57</v>
      </c>
      <c r="O24" s="37"/>
      <c r="P24" s="37"/>
      <c r="Q24" s="37">
        <v>1</v>
      </c>
      <c r="R24" s="37">
        <v>21</v>
      </c>
      <c r="S24" s="37"/>
      <c r="T24" s="37"/>
      <c r="U24" s="37"/>
      <c r="V24" s="37">
        <v>1</v>
      </c>
      <c r="W24" s="37">
        <v>8</v>
      </c>
      <c r="X24" s="37"/>
      <c r="Y24" s="37"/>
      <c r="Z24" s="37"/>
      <c r="AA24" s="37">
        <v>5</v>
      </c>
      <c r="AB24" s="37"/>
      <c r="AC24" s="37">
        <v>12</v>
      </c>
      <c r="AD24" s="37"/>
      <c r="AE24" s="37">
        <v>8</v>
      </c>
      <c r="AF24" s="37"/>
      <c r="AG24" s="37"/>
      <c r="AH24" s="37">
        <v>38</v>
      </c>
      <c r="AI24" s="37">
        <v>1</v>
      </c>
      <c r="AJ24" s="37"/>
      <c r="AK24" s="37"/>
      <c r="AL24" s="37"/>
      <c r="AM24" s="37"/>
      <c r="AN24" s="37"/>
      <c r="AO24" s="37"/>
      <c r="AP24" s="37"/>
      <c r="AQ24" s="37">
        <v>4</v>
      </c>
      <c r="AR24" s="73">
        <v>1</v>
      </c>
      <c r="AS24" s="73">
        <v>48</v>
      </c>
      <c r="AT24" s="73"/>
      <c r="AU24" s="73"/>
      <c r="AV24" s="73"/>
      <c r="AW24" s="73"/>
      <c r="AX24" s="73"/>
      <c r="AY24" s="73"/>
      <c r="AZ24" s="73"/>
      <c r="BA24" s="73"/>
      <c r="BB24" s="73">
        <v>4</v>
      </c>
      <c r="BC24" s="73">
        <v>4</v>
      </c>
      <c r="BD24" s="73"/>
      <c r="BE24" s="73"/>
      <c r="BF24" s="73"/>
      <c r="BG24" s="73"/>
      <c r="BH24" s="73">
        <v>1</v>
      </c>
      <c r="BI24" s="73">
        <v>2</v>
      </c>
      <c r="BJ24" s="73">
        <v>3</v>
      </c>
      <c r="BK24" s="73">
        <v>11.5</v>
      </c>
      <c r="BL24" s="73">
        <v>1</v>
      </c>
      <c r="BM24" s="73">
        <v>8</v>
      </c>
      <c r="BN24" s="73">
        <v>5</v>
      </c>
      <c r="BO24" s="73">
        <v>2</v>
      </c>
      <c r="BP24" s="73">
        <v>1</v>
      </c>
      <c r="BQ24" s="73">
        <v>32</v>
      </c>
      <c r="BR24" s="73">
        <v>3</v>
      </c>
      <c r="BS24" s="73">
        <v>1</v>
      </c>
    </row>
    <row r="25" spans="1:71" ht="17.899999999999999" customHeight="1" x14ac:dyDescent="0.35">
      <c r="A25" s="35">
        <f t="shared" si="0"/>
        <v>22</v>
      </c>
      <c r="B25" s="35" t="s">
        <v>90</v>
      </c>
      <c r="C25" s="35">
        <v>9555</v>
      </c>
      <c r="D25" s="36" t="s">
        <v>164</v>
      </c>
      <c r="E25" s="36"/>
      <c r="F25" s="35" t="s">
        <v>109</v>
      </c>
      <c r="G25" s="37">
        <f>SUM(tblCentral[[#This Row],[Roll Members No Data ]:[Roll Members Male Over 65]])</f>
        <v>51</v>
      </c>
      <c r="H25" s="37">
        <v>35</v>
      </c>
      <c r="I25" s="37"/>
      <c r="J25" s="37">
        <v>51</v>
      </c>
      <c r="K25" s="39"/>
      <c r="L25" s="39"/>
      <c r="M25" s="39"/>
      <c r="N25" s="39"/>
      <c r="O25" s="39"/>
      <c r="P25" s="39"/>
      <c r="Q25" s="39"/>
      <c r="R25" s="39"/>
      <c r="S25" s="39">
        <v>35</v>
      </c>
      <c r="T25" s="39"/>
      <c r="U25" s="39"/>
      <c r="V25" s="39"/>
      <c r="W25" s="39"/>
      <c r="X25" s="39"/>
      <c r="Y25" s="39"/>
      <c r="Z25" s="39"/>
      <c r="AA25" s="39"/>
      <c r="AB25" s="39"/>
      <c r="AC25" s="39">
        <v>2</v>
      </c>
      <c r="AD25" s="39">
        <v>2</v>
      </c>
      <c r="AE25" s="39"/>
      <c r="AF25" s="39">
        <v>2</v>
      </c>
      <c r="AG25" s="39"/>
      <c r="AH25" s="39">
        <v>42</v>
      </c>
      <c r="AI25" s="39"/>
      <c r="AJ25" s="39"/>
      <c r="AK25" s="39">
        <v>1</v>
      </c>
      <c r="AL25" s="39"/>
      <c r="AM25" s="39"/>
      <c r="AN25" s="39"/>
      <c r="AO25" s="39"/>
      <c r="AP25" s="39"/>
      <c r="AQ25" s="64">
        <v>12</v>
      </c>
      <c r="AR25" s="73">
        <v>1</v>
      </c>
      <c r="AS25" s="73">
        <v>40</v>
      </c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>
        <v>9</v>
      </c>
      <c r="BK25" s="73">
        <v>25</v>
      </c>
      <c r="BL25" s="73">
        <v>1</v>
      </c>
      <c r="BM25" s="73">
        <v>6</v>
      </c>
      <c r="BN25" s="73">
        <v>2</v>
      </c>
      <c r="BO25" s="73">
        <v>6</v>
      </c>
      <c r="BP25" s="73">
        <v>1</v>
      </c>
      <c r="BQ25" s="73">
        <v>20</v>
      </c>
      <c r="BR25" s="73"/>
      <c r="BS25" s="73"/>
    </row>
    <row r="26" spans="1:71" ht="17.899999999999999" customHeight="1" x14ac:dyDescent="0.35">
      <c r="A26" s="35">
        <f t="shared" si="0"/>
        <v>23</v>
      </c>
      <c r="B26" s="35" t="s">
        <v>90</v>
      </c>
      <c r="C26" s="35">
        <v>9548</v>
      </c>
      <c r="D26" s="36" t="s">
        <v>165</v>
      </c>
      <c r="E26" s="36"/>
      <c r="F26" s="35" t="s">
        <v>109</v>
      </c>
      <c r="G26" s="37">
        <f>SUM(tblCentral[[#This Row],[Roll Members No Data ]:[Roll Members Male Over 65]])</f>
        <v>40</v>
      </c>
      <c r="H26" s="37">
        <f>SUM(tblCentral[[#This Row],[Associate Members No Data]:[Associate Members Male Over 65]])</f>
        <v>53</v>
      </c>
      <c r="I26" s="37"/>
      <c r="J26" s="37"/>
      <c r="K26" s="39"/>
      <c r="L26" s="39">
        <v>1</v>
      </c>
      <c r="M26" s="39">
        <v>5</v>
      </c>
      <c r="N26" s="39">
        <v>19</v>
      </c>
      <c r="O26" s="39"/>
      <c r="P26" s="39">
        <v>1</v>
      </c>
      <c r="Q26" s="39">
        <v>2</v>
      </c>
      <c r="R26" s="39">
        <v>12</v>
      </c>
      <c r="S26" s="39"/>
      <c r="T26" s="39">
        <v>3</v>
      </c>
      <c r="U26" s="39">
        <v>2</v>
      </c>
      <c r="V26" s="39">
        <v>4</v>
      </c>
      <c r="W26" s="39">
        <v>24</v>
      </c>
      <c r="X26" s="39">
        <v>5</v>
      </c>
      <c r="Y26" s="39">
        <v>1</v>
      </c>
      <c r="Z26" s="39">
        <v>6</v>
      </c>
      <c r="AA26" s="39">
        <v>8</v>
      </c>
      <c r="AB26" s="39">
        <v>14</v>
      </c>
      <c r="AC26" s="39">
        <v>2</v>
      </c>
      <c r="AD26" s="39">
        <v>7</v>
      </c>
      <c r="AE26" s="39">
        <v>4</v>
      </c>
      <c r="AF26" s="39">
        <v>4</v>
      </c>
      <c r="AG26" s="39">
        <v>2</v>
      </c>
      <c r="AH26" s="39">
        <v>40</v>
      </c>
      <c r="AI26" s="39"/>
      <c r="AJ26" s="39"/>
      <c r="AK26" s="39"/>
      <c r="AL26" s="39"/>
      <c r="AM26" s="39"/>
      <c r="AN26" s="39"/>
      <c r="AO26" s="39"/>
      <c r="AP26" s="39"/>
      <c r="AQ26" s="64"/>
      <c r="AR26" s="73">
        <v>1</v>
      </c>
      <c r="AS26" s="73">
        <v>40</v>
      </c>
      <c r="AT26" s="73"/>
      <c r="AU26" s="73"/>
      <c r="AV26" s="73">
        <v>1</v>
      </c>
      <c r="AW26" s="73">
        <v>20</v>
      </c>
      <c r="AX26" s="73"/>
      <c r="AY26" s="73"/>
      <c r="AZ26" s="73"/>
      <c r="BA26" s="73"/>
      <c r="BB26" s="73">
        <v>10</v>
      </c>
      <c r="BC26" s="73">
        <v>5</v>
      </c>
      <c r="BD26" s="73"/>
      <c r="BE26" s="73"/>
      <c r="BF26" s="73"/>
      <c r="BG26" s="73"/>
      <c r="BH26" s="73"/>
      <c r="BI26" s="73"/>
      <c r="BJ26" s="73">
        <v>10</v>
      </c>
      <c r="BK26" s="73">
        <v>20</v>
      </c>
      <c r="BL26" s="73"/>
      <c r="BM26" s="73"/>
      <c r="BN26" s="73">
        <v>6</v>
      </c>
      <c r="BO26" s="73">
        <v>17</v>
      </c>
      <c r="BP26" s="73">
        <v>1</v>
      </c>
      <c r="BQ26" s="73">
        <v>5</v>
      </c>
      <c r="BR26" s="73">
        <v>9</v>
      </c>
      <c r="BS26" s="73">
        <v>10</v>
      </c>
    </row>
    <row r="27" spans="1:71" ht="17.899999999999999" customHeight="1" x14ac:dyDescent="0.35">
      <c r="A27" s="35">
        <f t="shared" si="0"/>
        <v>24</v>
      </c>
      <c r="B27" s="35" t="s">
        <v>90</v>
      </c>
      <c r="C27" s="35">
        <v>9549</v>
      </c>
      <c r="D27" s="36" t="s">
        <v>166</v>
      </c>
      <c r="E27" s="36"/>
      <c r="F27" s="35" t="s">
        <v>109</v>
      </c>
      <c r="G27" s="37">
        <f>SUM(tblCentral[[#This Row],[Roll Members No Data ]:[Roll Members Male Over 65]])</f>
        <v>62</v>
      </c>
      <c r="H27" s="37">
        <f>SUM(tblCentral[[#This Row],[Associate Members No Data]:[Associate Members Male Over 65]])</f>
        <v>37</v>
      </c>
      <c r="I27" s="37"/>
      <c r="J27" s="37"/>
      <c r="K27" s="39"/>
      <c r="L27" s="39">
        <v>4</v>
      </c>
      <c r="M27" s="39">
        <v>12</v>
      </c>
      <c r="N27" s="39">
        <v>20</v>
      </c>
      <c r="O27" s="39">
        <v>2</v>
      </c>
      <c r="P27" s="39">
        <v>4</v>
      </c>
      <c r="Q27" s="39">
        <v>9</v>
      </c>
      <c r="R27" s="39">
        <v>11</v>
      </c>
      <c r="S27" s="39"/>
      <c r="T27" s="39">
        <v>2</v>
      </c>
      <c r="U27" s="39">
        <v>5</v>
      </c>
      <c r="V27" s="39">
        <v>5</v>
      </c>
      <c r="W27" s="39">
        <v>11</v>
      </c>
      <c r="X27" s="39">
        <v>3</v>
      </c>
      <c r="Y27" s="39">
        <v>3</v>
      </c>
      <c r="Z27" s="39">
        <v>4</v>
      </c>
      <c r="AA27" s="39">
        <v>4</v>
      </c>
      <c r="AB27" s="39">
        <v>14</v>
      </c>
      <c r="AC27" s="39">
        <v>3</v>
      </c>
      <c r="AD27" s="39"/>
      <c r="AE27" s="39">
        <v>8</v>
      </c>
      <c r="AF27" s="39">
        <v>12.1</v>
      </c>
      <c r="AG27" s="39">
        <v>4.7</v>
      </c>
      <c r="AH27" s="39">
        <v>44.7</v>
      </c>
      <c r="AI27" s="39"/>
      <c r="AJ27" s="39"/>
      <c r="AK27" s="39"/>
      <c r="AL27" s="39"/>
      <c r="AM27" s="39"/>
      <c r="AN27" s="39">
        <v>2</v>
      </c>
      <c r="AO27" s="39">
        <v>16.100000000000001</v>
      </c>
      <c r="AP27" s="39">
        <v>13.7</v>
      </c>
      <c r="AQ27" s="64">
        <v>54</v>
      </c>
      <c r="AR27" s="73">
        <v>1</v>
      </c>
      <c r="AS27" s="73">
        <v>34</v>
      </c>
      <c r="AT27" s="73"/>
      <c r="AU27" s="73"/>
      <c r="AV27" s="73"/>
      <c r="AW27" s="73"/>
      <c r="AX27" s="73"/>
      <c r="AY27" s="73"/>
      <c r="AZ27" s="73"/>
      <c r="BA27" s="73"/>
      <c r="BB27" s="73">
        <v>23</v>
      </c>
      <c r="BC27" s="73">
        <v>46</v>
      </c>
      <c r="BD27" s="73"/>
      <c r="BE27" s="73"/>
      <c r="BF27" s="73">
        <v>11</v>
      </c>
      <c r="BG27" s="73">
        <v>4</v>
      </c>
      <c r="BH27" s="73"/>
      <c r="BI27" s="73"/>
      <c r="BJ27" s="73">
        <v>3</v>
      </c>
      <c r="BK27" s="73">
        <v>4</v>
      </c>
      <c r="BL27" s="73">
        <v>1</v>
      </c>
      <c r="BM27" s="73">
        <v>9</v>
      </c>
      <c r="BN27" s="73">
        <v>2</v>
      </c>
      <c r="BO27" s="73">
        <v>15</v>
      </c>
      <c r="BP27" s="73">
        <v>1</v>
      </c>
      <c r="BQ27" s="73">
        <v>2</v>
      </c>
      <c r="BR27" s="73">
        <v>34</v>
      </c>
      <c r="BS27" s="73">
        <v>68</v>
      </c>
    </row>
    <row r="28" spans="1:71" ht="17.899999999999999" customHeight="1" x14ac:dyDescent="0.35">
      <c r="A28" s="35">
        <f t="shared" si="0"/>
        <v>25</v>
      </c>
      <c r="B28" s="35" t="s">
        <v>90</v>
      </c>
      <c r="C28" s="35">
        <v>9615</v>
      </c>
      <c r="D28" s="36" t="s">
        <v>167</v>
      </c>
      <c r="E28" s="36"/>
      <c r="F28" s="35" t="s">
        <v>105</v>
      </c>
      <c r="G28" s="37">
        <f>SUM(tblCentral[[#This Row],[Roll Members No Data ]:[Roll Members Male Over 65]])</f>
        <v>295</v>
      </c>
      <c r="H28" s="37">
        <f>SUM(tblCentral[[#This Row],[Associate Members No Data]:[Associate Members Male Over 65]])</f>
        <v>0</v>
      </c>
      <c r="I28" s="37"/>
      <c r="J28" s="39">
        <v>295</v>
      </c>
      <c r="K28" s="37"/>
      <c r="L28" s="37"/>
      <c r="M28" s="37"/>
      <c r="N28" s="37"/>
      <c r="O28" s="37"/>
      <c r="P28" s="37"/>
      <c r="Q28" s="37"/>
      <c r="R28" s="37"/>
      <c r="S28" s="37">
        <v>0</v>
      </c>
      <c r="T28" s="37"/>
      <c r="U28" s="37"/>
      <c r="V28" s="37"/>
      <c r="W28" s="37"/>
      <c r="X28" s="37"/>
      <c r="Y28" s="37"/>
      <c r="Z28" s="37"/>
      <c r="AA28" s="37"/>
      <c r="AB28" s="37"/>
      <c r="AC28" s="37">
        <v>2</v>
      </c>
      <c r="AD28" s="37"/>
      <c r="AE28" s="37"/>
      <c r="AF28" s="37">
        <v>34</v>
      </c>
      <c r="AG28" s="37">
        <v>15</v>
      </c>
      <c r="AH28" s="37">
        <v>12</v>
      </c>
      <c r="AI28" s="37">
        <v>4</v>
      </c>
      <c r="AJ28" s="37"/>
      <c r="AK28" s="37"/>
      <c r="AL28" s="37">
        <v>35</v>
      </c>
      <c r="AM28" s="37"/>
      <c r="AN28" s="37">
        <v>16</v>
      </c>
      <c r="AO28" s="37"/>
      <c r="AP28" s="37"/>
      <c r="AQ28" s="37"/>
      <c r="AR28" s="73">
        <v>1</v>
      </c>
      <c r="AS28" s="73">
        <v>50</v>
      </c>
      <c r="AT28" s="73"/>
      <c r="AU28" s="73"/>
      <c r="AV28" s="73"/>
      <c r="AW28" s="73"/>
      <c r="AX28" s="73"/>
      <c r="AY28" s="73"/>
      <c r="AZ28" s="73"/>
      <c r="BA28" s="73"/>
      <c r="BB28" s="73">
        <v>4</v>
      </c>
      <c r="BC28" s="73">
        <v>20</v>
      </c>
      <c r="BD28" s="73"/>
      <c r="BE28" s="73"/>
      <c r="BF28" s="73">
        <v>4</v>
      </c>
      <c r="BG28" s="73">
        <v>20</v>
      </c>
      <c r="BH28" s="73"/>
      <c r="BI28" s="73"/>
      <c r="BJ28" s="73">
        <v>15</v>
      </c>
      <c r="BK28" s="73">
        <v>60</v>
      </c>
      <c r="BL28" s="73">
        <v>1</v>
      </c>
      <c r="BM28" s="73">
        <v>15</v>
      </c>
      <c r="BN28" s="73">
        <v>12</v>
      </c>
      <c r="BO28" s="73">
        <v>90</v>
      </c>
      <c r="BP28" s="73"/>
      <c r="BQ28" s="73"/>
      <c r="BR28" s="73">
        <v>2</v>
      </c>
      <c r="BS28" s="73">
        <v>10</v>
      </c>
    </row>
    <row r="29" spans="1:71" ht="17.899999999999999" customHeight="1" x14ac:dyDescent="0.35">
      <c r="A29" s="35">
        <f t="shared" si="0"/>
        <v>26</v>
      </c>
      <c r="B29" s="35" t="s">
        <v>90</v>
      </c>
      <c r="C29" s="35">
        <v>9614</v>
      </c>
      <c r="D29" s="36" t="s">
        <v>168</v>
      </c>
      <c r="E29" s="36"/>
      <c r="F29" s="35" t="s">
        <v>109</v>
      </c>
      <c r="G29" s="37">
        <f>SUM(tblCentral[[#This Row],[Roll Members No Data ]:[Roll Members Male Over 65]])</f>
        <v>81</v>
      </c>
      <c r="H29" s="37">
        <f>SUM(tblCentral[[#This Row],[Associate Members No Data]:[Associate Members Male Over 65]])</f>
        <v>16</v>
      </c>
      <c r="I29" s="37"/>
      <c r="J29" s="39">
        <v>81</v>
      </c>
      <c r="K29" s="37"/>
      <c r="L29" s="37"/>
      <c r="M29" s="37"/>
      <c r="N29" s="37"/>
      <c r="O29" s="37"/>
      <c r="P29" s="37"/>
      <c r="Q29" s="37"/>
      <c r="R29" s="37"/>
      <c r="S29" s="37">
        <v>16</v>
      </c>
      <c r="T29" s="37"/>
      <c r="U29" s="37"/>
      <c r="V29" s="37"/>
      <c r="W29" s="37"/>
      <c r="X29" s="37"/>
      <c r="Y29" s="37"/>
      <c r="Z29" s="37"/>
      <c r="AA29" s="37"/>
      <c r="AB29" s="37"/>
      <c r="AC29" s="37">
        <v>2</v>
      </c>
      <c r="AD29" s="37">
        <v>4</v>
      </c>
      <c r="AE29" s="37"/>
      <c r="AF29" s="37"/>
      <c r="AG29" s="37"/>
      <c r="AH29" s="37">
        <v>41</v>
      </c>
      <c r="AI29" s="37"/>
      <c r="AJ29" s="37"/>
      <c r="AK29" s="37"/>
      <c r="AL29" s="37"/>
      <c r="AM29" s="37"/>
      <c r="AN29" s="37"/>
      <c r="AO29" s="37">
        <v>32</v>
      </c>
      <c r="AP29" s="37"/>
      <c r="AQ29" s="37">
        <v>8</v>
      </c>
      <c r="AR29" s="73">
        <v>1</v>
      </c>
      <c r="AS29" s="73">
        <v>45</v>
      </c>
      <c r="AT29" s="73"/>
      <c r="AU29" s="73"/>
      <c r="AV29" s="73"/>
      <c r="AW29" s="73"/>
      <c r="AX29" s="73"/>
      <c r="AY29" s="73"/>
      <c r="AZ29" s="73"/>
      <c r="BA29" s="73"/>
      <c r="BB29" s="73">
        <v>6</v>
      </c>
      <c r="BC29" s="73">
        <v>20</v>
      </c>
      <c r="BD29" s="73"/>
      <c r="BE29" s="73"/>
      <c r="BF29" s="73">
        <v>1</v>
      </c>
      <c r="BG29" s="73">
        <v>5</v>
      </c>
      <c r="BH29" s="73"/>
      <c r="BI29" s="73"/>
      <c r="BJ29" s="73">
        <v>5</v>
      </c>
      <c r="BK29" s="73">
        <v>15</v>
      </c>
      <c r="BL29" s="73">
        <v>1</v>
      </c>
      <c r="BM29" s="73">
        <v>12</v>
      </c>
      <c r="BN29" s="73"/>
      <c r="BO29" s="73"/>
      <c r="BP29" s="73"/>
      <c r="BQ29" s="73"/>
      <c r="BR29" s="73"/>
      <c r="BS29" s="73"/>
    </row>
    <row r="30" spans="1:71" ht="17.899999999999999" customHeight="1" x14ac:dyDescent="0.35">
      <c r="A30" s="35">
        <f t="shared" si="0"/>
        <v>27</v>
      </c>
      <c r="B30" s="35" t="s">
        <v>90</v>
      </c>
      <c r="C30" s="35">
        <v>9581</v>
      </c>
      <c r="D30" s="36" t="s">
        <v>169</v>
      </c>
      <c r="E30" s="36"/>
      <c r="F30" s="35" t="s">
        <v>109</v>
      </c>
      <c r="G30" s="37">
        <f>SUM(tblCentral[[#This Row],[Roll Members No Data ]:[Roll Members Male Over 65]])</f>
        <v>146</v>
      </c>
      <c r="H30" s="37">
        <f>SUM(tblCentral[[#This Row],[Associate Members No Data]:[Associate Members Male Over 65]])</f>
        <v>1</v>
      </c>
      <c r="I30" s="37"/>
      <c r="J30" s="39"/>
      <c r="K30" s="39">
        <v>8</v>
      </c>
      <c r="L30" s="37">
        <v>8</v>
      </c>
      <c r="M30" s="37">
        <v>41</v>
      </c>
      <c r="N30" s="37">
        <v>30</v>
      </c>
      <c r="O30" s="37">
        <v>3</v>
      </c>
      <c r="P30" s="37">
        <v>12</v>
      </c>
      <c r="Q30" s="37">
        <v>22</v>
      </c>
      <c r="R30" s="37">
        <v>22</v>
      </c>
      <c r="S30" s="37"/>
      <c r="T30" s="37"/>
      <c r="U30" s="37"/>
      <c r="V30" s="37"/>
      <c r="W30" s="37"/>
      <c r="X30" s="37"/>
      <c r="Y30" s="37"/>
      <c r="Z30" s="37"/>
      <c r="AA30" s="37">
        <v>1</v>
      </c>
      <c r="AB30" s="37">
        <v>13</v>
      </c>
      <c r="AC30" s="37">
        <v>2</v>
      </c>
      <c r="AD30" s="37">
        <v>8</v>
      </c>
      <c r="AE30" s="37">
        <v>15</v>
      </c>
      <c r="AF30" s="37">
        <v>44</v>
      </c>
      <c r="AG30" s="37">
        <v>30</v>
      </c>
      <c r="AH30" s="37">
        <v>115</v>
      </c>
      <c r="AI30" s="37"/>
      <c r="AJ30" s="37">
        <v>2</v>
      </c>
      <c r="AK30" s="37">
        <v>1</v>
      </c>
      <c r="AL30" s="37"/>
      <c r="AM30" s="37"/>
      <c r="AN30" s="37"/>
      <c r="AO30" s="37">
        <v>32</v>
      </c>
      <c r="AP30" s="37">
        <v>21</v>
      </c>
      <c r="AQ30" s="37">
        <v>76</v>
      </c>
      <c r="AR30" s="73">
        <v>1</v>
      </c>
      <c r="AS30" s="73">
        <v>45</v>
      </c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>
        <v>1</v>
      </c>
      <c r="BE30" s="73">
        <v>35</v>
      </c>
      <c r="BF30" s="73"/>
      <c r="BG30" s="73"/>
      <c r="BH30" s="73">
        <v>1</v>
      </c>
      <c r="BI30" s="73">
        <v>22.5</v>
      </c>
      <c r="BJ30" s="73"/>
      <c r="BK30" s="73"/>
      <c r="BL30" s="73">
        <v>2</v>
      </c>
      <c r="BM30" s="73">
        <v>26</v>
      </c>
      <c r="BN30" s="73">
        <v>4</v>
      </c>
      <c r="BO30" s="73"/>
      <c r="BP30" s="73"/>
      <c r="BQ30" s="73"/>
      <c r="BR30" s="73">
        <v>222</v>
      </c>
      <c r="BS30" s="73">
        <v>422</v>
      </c>
    </row>
    <row r="31" spans="1:71" ht="17.899999999999999" customHeight="1" x14ac:dyDescent="0.35">
      <c r="A31" s="35">
        <f t="shared" si="0"/>
        <v>28</v>
      </c>
      <c r="B31" s="35" t="s">
        <v>90</v>
      </c>
      <c r="C31" s="35">
        <v>9618</v>
      </c>
      <c r="D31" s="36" t="s">
        <v>170</v>
      </c>
      <c r="E31" s="36"/>
      <c r="F31" s="35" t="s">
        <v>105</v>
      </c>
      <c r="G31" s="37">
        <f>SUM(tblCentral[[#This Row],[Roll Members No Data ]:[Roll Members Male Over 65]])</f>
        <v>84</v>
      </c>
      <c r="H31" s="37">
        <f>SUM(tblCentral[[#This Row],[Associate Members No Data]:[Associate Members Male Over 65]])</f>
        <v>23</v>
      </c>
      <c r="I31" s="37"/>
      <c r="J31" s="39"/>
      <c r="K31" s="39">
        <v>8</v>
      </c>
      <c r="L31" s="39">
        <v>16</v>
      </c>
      <c r="M31" s="39">
        <v>25</v>
      </c>
      <c r="N31" s="39">
        <v>5</v>
      </c>
      <c r="O31" s="39">
        <v>5</v>
      </c>
      <c r="P31" s="39">
        <v>11</v>
      </c>
      <c r="Q31" s="39">
        <v>6</v>
      </c>
      <c r="R31" s="39">
        <v>8</v>
      </c>
      <c r="S31" s="39"/>
      <c r="T31" s="39">
        <v>3</v>
      </c>
      <c r="U31" s="39">
        <v>10</v>
      </c>
      <c r="V31" s="39">
        <v>4</v>
      </c>
      <c r="W31" s="39"/>
      <c r="X31" s="39">
        <v>2</v>
      </c>
      <c r="Y31" s="39">
        <v>2</v>
      </c>
      <c r="Z31" s="39"/>
      <c r="AA31" s="39">
        <v>2</v>
      </c>
      <c r="AB31" s="39"/>
      <c r="AC31" s="39">
        <v>1</v>
      </c>
      <c r="AD31" s="39"/>
      <c r="AE31" s="39"/>
      <c r="AF31" s="39">
        <v>15</v>
      </c>
      <c r="AG31" s="39">
        <v>7</v>
      </c>
      <c r="AH31" s="39">
        <v>62</v>
      </c>
      <c r="AI31" s="39">
        <v>5</v>
      </c>
      <c r="AJ31" s="39"/>
      <c r="AK31" s="39"/>
      <c r="AL31" s="39"/>
      <c r="AM31" s="39"/>
      <c r="AN31" s="39"/>
      <c r="AO31" s="39">
        <v>15</v>
      </c>
      <c r="AP31" s="39">
        <v>7</v>
      </c>
      <c r="AQ31" s="64"/>
      <c r="AR31" s="73">
        <v>1</v>
      </c>
      <c r="AS31" s="73">
        <v>40</v>
      </c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>
        <v>4</v>
      </c>
      <c r="BS31" s="73"/>
    </row>
    <row r="32" spans="1:71" ht="17.899999999999999" customHeight="1" x14ac:dyDescent="0.35">
      <c r="A32" s="35">
        <f t="shared" si="0"/>
        <v>29</v>
      </c>
      <c r="B32" s="35" t="s">
        <v>90</v>
      </c>
      <c r="C32" s="35">
        <v>9619</v>
      </c>
      <c r="D32" s="36" t="s">
        <v>171</v>
      </c>
      <c r="E32" s="36"/>
      <c r="F32" s="35" t="s">
        <v>109</v>
      </c>
      <c r="G32" s="37">
        <f>SUM(tblCentral[[#This Row],[Roll Members No Data ]:[Roll Members Male Over 65]])</f>
        <v>64</v>
      </c>
      <c r="H32" s="37">
        <f>SUM(tblCentral[[#This Row],[Associate Members No Data]:[Associate Members Male Over 65]])</f>
        <v>2</v>
      </c>
      <c r="I32" s="37"/>
      <c r="J32" s="39"/>
      <c r="K32" s="37">
        <v>1</v>
      </c>
      <c r="L32" s="37">
        <v>4</v>
      </c>
      <c r="M32" s="37">
        <v>7</v>
      </c>
      <c r="N32" s="37">
        <v>20</v>
      </c>
      <c r="O32" s="37">
        <v>2</v>
      </c>
      <c r="P32" s="37">
        <v>4</v>
      </c>
      <c r="Q32" s="37">
        <v>7</v>
      </c>
      <c r="R32" s="37">
        <v>19</v>
      </c>
      <c r="S32" s="37"/>
      <c r="T32" s="37"/>
      <c r="U32" s="37"/>
      <c r="V32" s="37"/>
      <c r="W32" s="37">
        <v>1</v>
      </c>
      <c r="X32" s="37"/>
      <c r="Y32" s="37">
        <v>1</v>
      </c>
      <c r="Z32" s="37"/>
      <c r="AA32" s="37"/>
      <c r="AB32" s="37">
        <v>3</v>
      </c>
      <c r="AC32" s="37">
        <v>1</v>
      </c>
      <c r="AD32" s="37"/>
      <c r="AE32" s="37"/>
      <c r="AF32" s="37">
        <v>2</v>
      </c>
      <c r="AG32" s="37">
        <v>2</v>
      </c>
      <c r="AH32" s="37">
        <v>45</v>
      </c>
      <c r="AI32" s="37"/>
      <c r="AJ32" s="37"/>
      <c r="AK32" s="37"/>
      <c r="AL32" s="37"/>
      <c r="AM32" s="37"/>
      <c r="AN32" s="37"/>
      <c r="AO32" s="37">
        <v>2</v>
      </c>
      <c r="AP32" s="37">
        <v>4</v>
      </c>
      <c r="AQ32" s="37">
        <v>33</v>
      </c>
      <c r="AR32" s="73">
        <v>1</v>
      </c>
      <c r="AS32" s="73">
        <v>40</v>
      </c>
      <c r="AT32" s="73"/>
      <c r="AU32" s="73"/>
      <c r="AV32" s="73"/>
      <c r="AW32" s="73"/>
      <c r="AX32" s="73"/>
      <c r="AY32" s="73"/>
      <c r="AZ32" s="73"/>
      <c r="BA32" s="73"/>
      <c r="BB32" s="73">
        <v>10</v>
      </c>
      <c r="BC32" s="73">
        <v>10</v>
      </c>
      <c r="BD32" s="73">
        <v>1</v>
      </c>
      <c r="BE32" s="73">
        <v>40</v>
      </c>
      <c r="BF32" s="73">
        <v>1</v>
      </c>
      <c r="BG32" s="73">
        <v>3</v>
      </c>
      <c r="BH32" s="73">
        <v>1</v>
      </c>
      <c r="BI32" s="73">
        <v>24</v>
      </c>
      <c r="BJ32" s="73"/>
      <c r="BK32" s="73"/>
      <c r="BL32" s="73">
        <v>2</v>
      </c>
      <c r="BM32" s="73">
        <v>15</v>
      </c>
      <c r="BN32" s="73"/>
      <c r="BO32" s="73"/>
      <c r="BP32" s="73"/>
      <c r="BQ32" s="73"/>
      <c r="BR32" s="73"/>
      <c r="BS32" s="73"/>
    </row>
    <row r="33" spans="1:71" ht="17.899999999999999" customHeight="1" x14ac:dyDescent="0.35">
      <c r="A33" s="35">
        <f t="shared" si="0"/>
        <v>30</v>
      </c>
      <c r="B33" s="35" t="s">
        <v>90</v>
      </c>
      <c r="C33" s="35">
        <v>9616</v>
      </c>
      <c r="D33" s="36" t="s">
        <v>172</v>
      </c>
      <c r="E33" s="36"/>
      <c r="F33" s="35" t="s">
        <v>173</v>
      </c>
      <c r="G33" s="37">
        <f>SUM(tblCentral[[#This Row],[Roll Members No Data ]:[Roll Members Male Over 65]])</f>
        <v>159</v>
      </c>
      <c r="H33" s="37">
        <f>SUM(tblCentral[[#This Row],[Associate Members No Data]:[Associate Members Male Over 65]])</f>
        <v>0</v>
      </c>
      <c r="I33" s="37"/>
      <c r="J33" s="39"/>
      <c r="K33" s="37">
        <v>25</v>
      </c>
      <c r="L33" s="37">
        <v>19</v>
      </c>
      <c r="M33" s="37">
        <v>18</v>
      </c>
      <c r="N33" s="37">
        <v>32</v>
      </c>
      <c r="O33" s="37">
        <v>19</v>
      </c>
      <c r="P33" s="37">
        <v>9</v>
      </c>
      <c r="Q33" s="37">
        <v>15</v>
      </c>
      <c r="R33" s="37">
        <v>22</v>
      </c>
      <c r="S33" s="37">
        <v>0</v>
      </c>
      <c r="T33" s="37"/>
      <c r="U33" s="37"/>
      <c r="V33" s="37"/>
      <c r="W33" s="37"/>
      <c r="X33" s="37"/>
      <c r="Y33" s="37"/>
      <c r="Z33" s="37"/>
      <c r="AA33" s="37"/>
      <c r="AB33" s="37"/>
      <c r="AC33" s="37">
        <v>5</v>
      </c>
      <c r="AD33" s="37">
        <v>3</v>
      </c>
      <c r="AE33" s="37"/>
      <c r="AF33" s="37">
        <v>25</v>
      </c>
      <c r="AG33" s="37">
        <v>16</v>
      </c>
      <c r="AH33" s="37">
        <v>81</v>
      </c>
      <c r="AI33" s="37">
        <v>5</v>
      </c>
      <c r="AJ33" s="37"/>
      <c r="AK33" s="37"/>
      <c r="AL33" s="37"/>
      <c r="AM33" s="37"/>
      <c r="AN33" s="37"/>
      <c r="AO33" s="37"/>
      <c r="AP33" s="37"/>
      <c r="AQ33" s="37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>
        <v>15</v>
      </c>
      <c r="BD33" s="73"/>
      <c r="BE33" s="73"/>
      <c r="BF33" s="73">
        <v>5</v>
      </c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>
        <v>1</v>
      </c>
      <c r="BS33" s="73"/>
    </row>
    <row r="34" spans="1:71" ht="17.899999999999999" customHeight="1" x14ac:dyDescent="0.35">
      <c r="A34" s="35">
        <f t="shared" si="0"/>
        <v>31</v>
      </c>
      <c r="B34" s="35" t="s">
        <v>90</v>
      </c>
      <c r="C34" s="35">
        <v>19774</v>
      </c>
      <c r="D34" s="36" t="s">
        <v>381</v>
      </c>
      <c r="E34" s="36"/>
      <c r="F34" s="35" t="s">
        <v>109</v>
      </c>
      <c r="G34" s="37">
        <f>SUM(tblCentral[[#This Row],[Roll Members No Data ]:[Roll Members Male Over 65]])</f>
        <v>128</v>
      </c>
      <c r="H34" s="37">
        <f>SUM(tblCentral[[#This Row],[Associate Members No Data]:[Associate Members Male Over 65]])</f>
        <v>33</v>
      </c>
      <c r="I34" s="37"/>
      <c r="J34" s="39"/>
      <c r="K34" s="37"/>
      <c r="L34" s="37">
        <v>5</v>
      </c>
      <c r="M34" s="37">
        <v>16</v>
      </c>
      <c r="N34" s="37">
        <v>64</v>
      </c>
      <c r="O34" s="37"/>
      <c r="P34" s="37">
        <v>4</v>
      </c>
      <c r="Q34" s="37">
        <v>5</v>
      </c>
      <c r="R34" s="37">
        <v>34</v>
      </c>
      <c r="S34" s="37"/>
      <c r="T34" s="37">
        <v>2</v>
      </c>
      <c r="U34" s="37">
        <v>2</v>
      </c>
      <c r="V34" s="37">
        <v>6</v>
      </c>
      <c r="W34" s="37">
        <v>13</v>
      </c>
      <c r="X34" s="37">
        <v>2</v>
      </c>
      <c r="Y34" s="37">
        <v>3</v>
      </c>
      <c r="Z34" s="37">
        <v>1</v>
      </c>
      <c r="AA34" s="37">
        <v>4</v>
      </c>
      <c r="AB34" s="37"/>
      <c r="AC34" s="37">
        <v>4</v>
      </c>
      <c r="AD34" s="37"/>
      <c r="AE34" s="37"/>
      <c r="AF34" s="37">
        <v>1.4</v>
      </c>
      <c r="AG34" s="37"/>
      <c r="AH34" s="37">
        <v>46.74</v>
      </c>
      <c r="AI34" s="37"/>
      <c r="AJ34" s="37"/>
      <c r="AK34" s="37"/>
      <c r="AL34" s="37"/>
      <c r="AM34" s="37"/>
      <c r="AN34" s="37"/>
      <c r="AO34" s="37"/>
      <c r="AP34" s="37"/>
      <c r="AQ34" s="37"/>
      <c r="AR34" s="73">
        <v>1</v>
      </c>
      <c r="AS34" s="73">
        <v>20.8</v>
      </c>
      <c r="AT34" s="73"/>
      <c r="AU34" s="73"/>
      <c r="AV34" s="73"/>
      <c r="AW34" s="73"/>
      <c r="AX34" s="73"/>
      <c r="AY34" s="73"/>
      <c r="AZ34" s="73">
        <v>1</v>
      </c>
      <c r="BA34" s="73">
        <v>4.62</v>
      </c>
      <c r="BB34" s="73"/>
      <c r="BC34" s="73"/>
      <c r="BD34" s="73"/>
      <c r="BE34" s="73"/>
      <c r="BF34" s="73"/>
      <c r="BG34" s="73"/>
      <c r="BH34" s="73">
        <v>2</v>
      </c>
      <c r="BI34" s="73">
        <v>40</v>
      </c>
      <c r="BJ34" s="73"/>
      <c r="BK34" s="73"/>
      <c r="BL34" s="73">
        <v>1</v>
      </c>
      <c r="BM34" s="73">
        <v>35</v>
      </c>
      <c r="BN34" s="73"/>
      <c r="BO34" s="73"/>
      <c r="BP34" s="73">
        <v>2</v>
      </c>
      <c r="BQ34" s="73">
        <v>7</v>
      </c>
      <c r="BR34" s="73"/>
      <c r="BS34" s="73"/>
    </row>
    <row r="35" spans="1:71" ht="17.899999999999999" customHeight="1" x14ac:dyDescent="0.35">
      <c r="A35" s="35">
        <f t="shared" si="0"/>
        <v>32</v>
      </c>
      <c r="B35" s="35" t="s">
        <v>90</v>
      </c>
      <c r="C35" s="35">
        <v>9623</v>
      </c>
      <c r="D35" s="36" t="s">
        <v>174</v>
      </c>
      <c r="E35" s="36"/>
      <c r="F35" s="35" t="s">
        <v>109</v>
      </c>
      <c r="G35" s="37">
        <f>SUM(tblCentral[[#This Row],[Roll Members No Data ]:[Roll Members Male Over 65]])</f>
        <v>105</v>
      </c>
      <c r="H35" s="37">
        <f>SUM(tblCentral[[#This Row],[Associate Members No Data]:[Associate Members Male Over 65]])</f>
        <v>24</v>
      </c>
      <c r="I35" s="37"/>
      <c r="J35" s="39"/>
      <c r="K35" s="37">
        <v>2</v>
      </c>
      <c r="L35" s="37">
        <v>15</v>
      </c>
      <c r="M35" s="37">
        <v>17</v>
      </c>
      <c r="N35" s="37">
        <v>38</v>
      </c>
      <c r="O35" s="37">
        <v>2</v>
      </c>
      <c r="P35" s="37">
        <v>9</v>
      </c>
      <c r="Q35" s="37">
        <v>8</v>
      </c>
      <c r="R35" s="37">
        <v>14</v>
      </c>
      <c r="S35" s="37"/>
      <c r="T35" s="37">
        <v>1</v>
      </c>
      <c r="U35" s="37">
        <v>5</v>
      </c>
      <c r="V35" s="37">
        <v>4</v>
      </c>
      <c r="W35" s="37">
        <v>2</v>
      </c>
      <c r="X35" s="37"/>
      <c r="Y35" s="37">
        <v>3</v>
      </c>
      <c r="Z35" s="37">
        <v>4</v>
      </c>
      <c r="AA35" s="37">
        <v>5</v>
      </c>
      <c r="AB35" s="37">
        <v>9</v>
      </c>
      <c r="AC35" s="37">
        <v>6</v>
      </c>
      <c r="AD35" s="37"/>
      <c r="AE35" s="37">
        <v>10</v>
      </c>
      <c r="AF35" s="37">
        <v>6</v>
      </c>
      <c r="AG35" s="37">
        <v>1</v>
      </c>
      <c r="AH35" s="37">
        <v>47</v>
      </c>
      <c r="AI35" s="37">
        <v>1</v>
      </c>
      <c r="AJ35" s="37"/>
      <c r="AK35" s="37"/>
      <c r="AL35" s="37"/>
      <c r="AM35" s="37"/>
      <c r="AN35" s="37"/>
      <c r="AO35" s="37">
        <v>6</v>
      </c>
      <c r="AP35" s="37">
        <v>1</v>
      </c>
      <c r="AQ35" s="37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>
        <v>20</v>
      </c>
      <c r="BC35" s="73">
        <v>24</v>
      </c>
      <c r="BD35" s="73"/>
      <c r="BE35" s="73"/>
      <c r="BF35" s="73">
        <v>2</v>
      </c>
      <c r="BG35" s="73">
        <v>2</v>
      </c>
      <c r="BH35" s="73"/>
      <c r="BI35" s="73"/>
      <c r="BJ35" s="73">
        <v>6</v>
      </c>
      <c r="BK35" s="73">
        <v>4</v>
      </c>
      <c r="BL35" s="73"/>
      <c r="BM35" s="73"/>
      <c r="BN35" s="73">
        <v>15</v>
      </c>
      <c r="BO35" s="73">
        <v>24</v>
      </c>
      <c r="BP35" s="73">
        <v>3</v>
      </c>
      <c r="BQ35" s="73">
        <v>8</v>
      </c>
      <c r="BR35" s="73">
        <v>18</v>
      </c>
      <c r="BS35" s="73">
        <v>26</v>
      </c>
    </row>
    <row r="36" spans="1:71" ht="17.899999999999999" customHeight="1" x14ac:dyDescent="0.35">
      <c r="A36" s="35">
        <f t="shared" si="0"/>
        <v>33</v>
      </c>
      <c r="B36" s="35" t="s">
        <v>90</v>
      </c>
      <c r="C36" s="35">
        <v>9534</v>
      </c>
      <c r="D36" s="36" t="s">
        <v>175</v>
      </c>
      <c r="E36" s="36"/>
      <c r="F36" s="35" t="s">
        <v>109</v>
      </c>
      <c r="G36" s="37">
        <f>SUM(tblCentral[[#This Row],[Roll Members No Data ]:[Roll Members Male Over 65]])</f>
        <v>99</v>
      </c>
      <c r="H36" s="37">
        <f>SUM(tblCentral[[#This Row],[Associate Members No Data]:[Associate Members Male Over 65]])</f>
        <v>55</v>
      </c>
      <c r="I36" s="37"/>
      <c r="J36" s="39"/>
      <c r="K36" s="37"/>
      <c r="L36" s="37">
        <v>12</v>
      </c>
      <c r="M36" s="37">
        <v>18</v>
      </c>
      <c r="N36" s="37">
        <v>30</v>
      </c>
      <c r="O36" s="37">
        <v>1</v>
      </c>
      <c r="P36" s="37">
        <v>10</v>
      </c>
      <c r="Q36" s="37">
        <v>12</v>
      </c>
      <c r="R36" s="37">
        <v>16</v>
      </c>
      <c r="S36" s="37">
        <v>0</v>
      </c>
      <c r="T36" s="37">
        <v>17</v>
      </c>
      <c r="U36" s="37">
        <v>2</v>
      </c>
      <c r="V36" s="37">
        <v>2</v>
      </c>
      <c r="W36" s="37">
        <v>2</v>
      </c>
      <c r="X36" s="37">
        <v>21</v>
      </c>
      <c r="Y36" s="37"/>
      <c r="Z36" s="37">
        <v>3</v>
      </c>
      <c r="AA36" s="37">
        <v>8</v>
      </c>
      <c r="AB36" s="37">
        <v>13</v>
      </c>
      <c r="AC36" s="37">
        <v>5</v>
      </c>
      <c r="AD36" s="37">
        <v>14</v>
      </c>
      <c r="AE36" s="37"/>
      <c r="AF36" s="37">
        <v>18</v>
      </c>
      <c r="AG36" s="37">
        <v>2</v>
      </c>
      <c r="AH36" s="37">
        <v>49</v>
      </c>
      <c r="AI36" s="37"/>
      <c r="AJ36" s="37"/>
      <c r="AK36" s="37"/>
      <c r="AL36" s="37"/>
      <c r="AM36" s="37"/>
      <c r="AN36" s="37"/>
      <c r="AO36" s="37">
        <v>18</v>
      </c>
      <c r="AP36" s="37">
        <v>40</v>
      </c>
      <c r="AQ36" s="37">
        <v>76</v>
      </c>
      <c r="AR36" s="73">
        <v>1</v>
      </c>
      <c r="AS36" s="73">
        <v>40</v>
      </c>
      <c r="AT36" s="73"/>
      <c r="AU36" s="73"/>
      <c r="AV36" s="73"/>
      <c r="AW36" s="73"/>
      <c r="AX36" s="73"/>
      <c r="AY36" s="73"/>
      <c r="AZ36" s="73">
        <v>1</v>
      </c>
      <c r="BA36" s="73">
        <v>24</v>
      </c>
      <c r="BB36" s="73">
        <v>22</v>
      </c>
      <c r="BC36" s="73">
        <v>4</v>
      </c>
      <c r="BD36" s="73"/>
      <c r="BE36" s="73"/>
      <c r="BF36" s="73"/>
      <c r="BG36" s="73"/>
      <c r="BH36" s="73">
        <v>1</v>
      </c>
      <c r="BI36" s="73">
        <v>10</v>
      </c>
      <c r="BJ36" s="73"/>
      <c r="BK36" s="73"/>
      <c r="BL36" s="73"/>
      <c r="BM36" s="73"/>
      <c r="BN36" s="73"/>
      <c r="BO36" s="73"/>
      <c r="BP36" s="73"/>
      <c r="BQ36" s="73"/>
      <c r="BR36" s="73"/>
      <c r="BS36" s="73"/>
    </row>
    <row r="37" spans="1:71" ht="17.899999999999999" customHeight="1" x14ac:dyDescent="0.35">
      <c r="A37" s="35">
        <f t="shared" si="0"/>
        <v>34</v>
      </c>
      <c r="B37" s="35" t="s">
        <v>90</v>
      </c>
      <c r="C37" s="35">
        <v>9552</v>
      </c>
      <c r="D37" s="36" t="s">
        <v>176</v>
      </c>
      <c r="E37" s="36"/>
      <c r="F37" s="35" t="s">
        <v>109</v>
      </c>
      <c r="G37" s="37">
        <f>SUM(tblCentral[[#This Row],[Roll Members No Data ]:[Roll Members Male Over 65]])</f>
        <v>29</v>
      </c>
      <c r="H37" s="37">
        <f>SUM(tblCentral[[#This Row],[Associate Members No Data]:[Associate Members Male Over 65]])</f>
        <v>13</v>
      </c>
      <c r="I37" s="37"/>
      <c r="J37" s="39"/>
      <c r="K37" s="39"/>
      <c r="L37" s="39">
        <v>4</v>
      </c>
      <c r="M37" s="39"/>
      <c r="N37" s="39">
        <v>17</v>
      </c>
      <c r="O37" s="39"/>
      <c r="P37" s="39"/>
      <c r="Q37" s="39">
        <v>1</v>
      </c>
      <c r="R37" s="39">
        <v>7</v>
      </c>
      <c r="S37" s="39"/>
      <c r="T37" s="39"/>
      <c r="U37" s="39"/>
      <c r="V37" s="39">
        <v>2</v>
      </c>
      <c r="W37" s="39">
        <v>4</v>
      </c>
      <c r="X37" s="39"/>
      <c r="Y37" s="39">
        <v>2</v>
      </c>
      <c r="Z37" s="39">
        <v>3</v>
      </c>
      <c r="AA37" s="39">
        <v>2</v>
      </c>
      <c r="AB37" s="39">
        <v>8</v>
      </c>
      <c r="AC37" s="39">
        <v>2</v>
      </c>
      <c r="AD37" s="39"/>
      <c r="AE37" s="39">
        <v>2</v>
      </c>
      <c r="AF37" s="39">
        <v>2</v>
      </c>
      <c r="AG37" s="39"/>
      <c r="AH37" s="39">
        <v>43</v>
      </c>
      <c r="AI37" s="39"/>
      <c r="AJ37" s="39"/>
      <c r="AK37" s="39"/>
      <c r="AL37" s="39"/>
      <c r="AM37" s="39"/>
      <c r="AN37" s="39"/>
      <c r="AO37" s="39"/>
      <c r="AP37" s="39"/>
      <c r="AQ37" s="64"/>
      <c r="AR37" s="73"/>
      <c r="AS37" s="73"/>
      <c r="AT37" s="73"/>
      <c r="AU37" s="73"/>
      <c r="AV37" s="73"/>
      <c r="AW37" s="73"/>
      <c r="AX37" s="73">
        <v>1</v>
      </c>
      <c r="AY37" s="73">
        <v>40</v>
      </c>
      <c r="AZ37" s="73"/>
      <c r="BA37" s="73"/>
      <c r="BB37" s="73">
        <v>2</v>
      </c>
      <c r="BC37" s="73">
        <v>3</v>
      </c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>
        <v>3</v>
      </c>
      <c r="BO37" s="73">
        <v>4</v>
      </c>
      <c r="BP37" s="73"/>
      <c r="BQ37" s="73"/>
      <c r="BR37" s="73">
        <v>15</v>
      </c>
      <c r="BS37" s="73">
        <v>30</v>
      </c>
    </row>
    <row r="38" spans="1:71" ht="17.899999999999999" customHeight="1" x14ac:dyDescent="0.35">
      <c r="A38" s="35">
        <f t="shared" si="0"/>
        <v>35</v>
      </c>
      <c r="B38" s="35" t="s">
        <v>90</v>
      </c>
      <c r="C38" s="35">
        <v>9564</v>
      </c>
      <c r="D38" s="36" t="s">
        <v>177</v>
      </c>
      <c r="E38" s="36"/>
      <c r="F38" s="35" t="s">
        <v>109</v>
      </c>
      <c r="G38" s="37">
        <f>SUM(tblCentral[[#This Row],[Roll Members No Data ]:[Roll Members Male Over 65]])</f>
        <v>44</v>
      </c>
      <c r="H38" s="37">
        <f>SUM(tblCentral[[#This Row],[Associate Members No Data]:[Associate Members Male Over 65]])</f>
        <v>16</v>
      </c>
      <c r="I38" s="37"/>
      <c r="J38" s="39"/>
      <c r="K38" s="37">
        <v>1</v>
      </c>
      <c r="L38" s="37">
        <v>6</v>
      </c>
      <c r="M38" s="37">
        <v>5</v>
      </c>
      <c r="N38" s="37">
        <v>19</v>
      </c>
      <c r="O38" s="37"/>
      <c r="P38" s="37">
        <v>2</v>
      </c>
      <c r="Q38" s="37">
        <v>6</v>
      </c>
      <c r="R38" s="37">
        <v>5</v>
      </c>
      <c r="S38" s="37"/>
      <c r="T38" s="37">
        <v>2</v>
      </c>
      <c r="U38" s="37">
        <v>7</v>
      </c>
      <c r="V38" s="37">
        <v>4</v>
      </c>
      <c r="W38" s="37"/>
      <c r="X38" s="37"/>
      <c r="Y38" s="37"/>
      <c r="Z38" s="37">
        <v>3</v>
      </c>
      <c r="AA38" s="37"/>
      <c r="AB38" s="37">
        <v>6</v>
      </c>
      <c r="AC38" s="37">
        <v>4</v>
      </c>
      <c r="AD38" s="37">
        <v>1</v>
      </c>
      <c r="AE38" s="37">
        <v>1</v>
      </c>
      <c r="AF38" s="37">
        <v>3</v>
      </c>
      <c r="AG38" s="37"/>
      <c r="AH38" s="37">
        <v>26</v>
      </c>
      <c r="AI38" s="37"/>
      <c r="AJ38" s="37"/>
      <c r="AK38" s="37">
        <v>2</v>
      </c>
      <c r="AL38" s="37"/>
      <c r="AM38" s="37"/>
      <c r="AN38" s="37"/>
      <c r="AO38" s="37">
        <v>3</v>
      </c>
      <c r="AP38" s="37"/>
      <c r="AQ38" s="37">
        <v>6.1</v>
      </c>
      <c r="AR38" s="73"/>
      <c r="AS38" s="73"/>
      <c r="AT38" s="73"/>
      <c r="AU38" s="73"/>
      <c r="AV38" s="73">
        <v>1</v>
      </c>
      <c r="AW38" s="73">
        <v>30</v>
      </c>
      <c r="AX38" s="73"/>
      <c r="AY38" s="73"/>
      <c r="AZ38" s="73"/>
      <c r="BA38" s="73"/>
      <c r="BB38" s="73">
        <v>2</v>
      </c>
      <c r="BC38" s="73">
        <v>1</v>
      </c>
      <c r="BD38" s="73"/>
      <c r="BE38" s="73"/>
      <c r="BF38" s="73">
        <v>1</v>
      </c>
      <c r="BG38" s="73">
        <v>5</v>
      </c>
      <c r="BH38" s="73"/>
      <c r="BI38" s="73"/>
      <c r="BJ38" s="73">
        <v>4</v>
      </c>
      <c r="BK38" s="73">
        <v>1</v>
      </c>
      <c r="BL38" s="73"/>
      <c r="BM38" s="73"/>
      <c r="BN38" s="73">
        <v>2</v>
      </c>
      <c r="BO38" s="73">
        <v>4</v>
      </c>
      <c r="BP38" s="73"/>
      <c r="BQ38" s="73"/>
      <c r="BR38" s="73">
        <v>6</v>
      </c>
      <c r="BS38" s="73">
        <v>1</v>
      </c>
    </row>
    <row r="39" spans="1:71" ht="17.899999999999999" customHeight="1" x14ac:dyDescent="0.35">
      <c r="A39" s="35">
        <f t="shared" si="0"/>
        <v>36</v>
      </c>
      <c r="B39" s="35" t="s">
        <v>90</v>
      </c>
      <c r="C39" s="35">
        <v>9532</v>
      </c>
      <c r="D39" s="36" t="s">
        <v>178</v>
      </c>
      <c r="E39" s="36"/>
      <c r="F39" s="35" t="s">
        <v>109</v>
      </c>
      <c r="G39" s="37">
        <f>SUM(tblCentral[[#This Row],[Roll Members No Data ]:[Roll Members Male Over 65]])</f>
        <v>127</v>
      </c>
      <c r="H39" s="37">
        <f>SUM(tblCentral[[#This Row],[Associate Members No Data]:[Associate Members Male Over 65]])</f>
        <v>43</v>
      </c>
      <c r="I39" s="37"/>
      <c r="J39" s="39"/>
      <c r="K39" s="37"/>
      <c r="L39" s="37">
        <v>1</v>
      </c>
      <c r="M39" s="37">
        <v>20</v>
      </c>
      <c r="N39" s="37">
        <v>62</v>
      </c>
      <c r="O39" s="37"/>
      <c r="P39" s="37">
        <v>3</v>
      </c>
      <c r="Q39" s="37">
        <v>16</v>
      </c>
      <c r="R39" s="37">
        <v>25</v>
      </c>
      <c r="S39" s="37"/>
      <c r="T39" s="37"/>
      <c r="U39" s="37">
        <v>2</v>
      </c>
      <c r="V39" s="37">
        <v>13</v>
      </c>
      <c r="W39" s="37">
        <v>9</v>
      </c>
      <c r="X39" s="37"/>
      <c r="Y39" s="37">
        <v>1</v>
      </c>
      <c r="Z39" s="37">
        <v>6</v>
      </c>
      <c r="AA39" s="37">
        <v>12</v>
      </c>
      <c r="AB39" s="37">
        <v>7</v>
      </c>
      <c r="AC39" s="37">
        <v>11</v>
      </c>
      <c r="AD39" s="37">
        <v>3</v>
      </c>
      <c r="AE39" s="37">
        <v>1</v>
      </c>
      <c r="AF39" s="37">
        <v>4</v>
      </c>
      <c r="AG39" s="37">
        <v>6</v>
      </c>
      <c r="AH39" s="37">
        <v>67</v>
      </c>
      <c r="AI39" s="37">
        <v>3</v>
      </c>
      <c r="AJ39" s="37"/>
      <c r="AK39" s="37"/>
      <c r="AL39" s="37"/>
      <c r="AM39" s="37"/>
      <c r="AN39" s="37"/>
      <c r="AO39" s="37">
        <v>60</v>
      </c>
      <c r="AP39" s="37">
        <v>20</v>
      </c>
      <c r="AQ39" s="37">
        <v>38</v>
      </c>
      <c r="AR39" s="73">
        <v>1</v>
      </c>
      <c r="AS39" s="73">
        <v>40</v>
      </c>
      <c r="AT39" s="73"/>
      <c r="AU39" s="73"/>
      <c r="AV39" s="73"/>
      <c r="AW39" s="73"/>
      <c r="AX39" s="73"/>
      <c r="AY39" s="73"/>
      <c r="AZ39" s="73"/>
      <c r="BA39" s="73"/>
      <c r="BB39" s="73">
        <v>34</v>
      </c>
      <c r="BC39" s="73">
        <v>34</v>
      </c>
      <c r="BD39" s="73">
        <v>1</v>
      </c>
      <c r="BE39" s="73">
        <v>22</v>
      </c>
      <c r="BF39" s="73">
        <v>3</v>
      </c>
      <c r="BG39" s="73">
        <v>5</v>
      </c>
      <c r="BH39" s="73"/>
      <c r="BI39" s="73"/>
      <c r="BJ39" s="73">
        <v>4</v>
      </c>
      <c r="BK39" s="73">
        <v>5</v>
      </c>
      <c r="BL39" s="73">
        <v>1</v>
      </c>
      <c r="BM39" s="73">
        <v>15</v>
      </c>
      <c r="BN39" s="73">
        <v>2</v>
      </c>
      <c r="BO39" s="73">
        <v>1</v>
      </c>
      <c r="BP39" s="73">
        <v>5</v>
      </c>
      <c r="BQ39" s="73">
        <v>60</v>
      </c>
      <c r="BR39" s="73">
        <v>3</v>
      </c>
      <c r="BS39" s="73">
        <v>24</v>
      </c>
    </row>
    <row r="40" spans="1:71" ht="17.899999999999999" customHeight="1" x14ac:dyDescent="0.35">
      <c r="A40" s="35">
        <f t="shared" si="0"/>
        <v>37</v>
      </c>
      <c r="B40" s="35" t="s">
        <v>90</v>
      </c>
      <c r="C40" s="35">
        <v>15065</v>
      </c>
      <c r="D40" s="36" t="s">
        <v>179</v>
      </c>
      <c r="E40" s="36"/>
      <c r="F40" s="35" t="s">
        <v>109</v>
      </c>
      <c r="G40" s="37">
        <f>SUM(tblCentral[[#This Row],[Roll Members No Data ]:[Roll Members Male Over 65]])</f>
        <v>46</v>
      </c>
      <c r="H40" s="37">
        <f>SUM(tblCentral[[#This Row],[Associate Members No Data]:[Associate Members Male Over 65]])</f>
        <v>20</v>
      </c>
      <c r="I40" s="37"/>
      <c r="J40" s="64">
        <v>46</v>
      </c>
      <c r="K40" s="65"/>
      <c r="L40" s="65"/>
      <c r="M40" s="65"/>
      <c r="N40" s="65"/>
      <c r="O40" s="65"/>
      <c r="P40" s="65"/>
      <c r="Q40" s="65"/>
      <c r="R40" s="65"/>
      <c r="S40" s="66">
        <v>20</v>
      </c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5"/>
      <c r="AJ40" s="65"/>
      <c r="AK40" s="65"/>
      <c r="AL40" s="65"/>
      <c r="AM40" s="65"/>
      <c r="AN40" s="65"/>
      <c r="AO40" s="65"/>
      <c r="AP40" s="65"/>
      <c r="AQ40" s="65"/>
      <c r="AR40" s="125"/>
      <c r="AS40" s="125"/>
      <c r="AT40" s="125"/>
      <c r="AU40" s="125"/>
      <c r="AV40" s="125"/>
      <c r="AW40" s="125"/>
      <c r="AX40" s="125"/>
      <c r="AY40" s="125"/>
      <c r="AZ40" s="125"/>
      <c r="BA40" s="125"/>
      <c r="BB40" s="125"/>
      <c r="BC40" s="125"/>
      <c r="BD40" s="125"/>
      <c r="BE40" s="125"/>
      <c r="BF40" s="125"/>
      <c r="BG40" s="125"/>
      <c r="BH40" s="125"/>
      <c r="BI40" s="125"/>
      <c r="BJ40" s="125"/>
      <c r="BK40" s="125"/>
      <c r="BL40" s="125"/>
      <c r="BM40" s="125"/>
      <c r="BN40" s="125"/>
      <c r="BO40" s="125"/>
      <c r="BP40" s="125"/>
      <c r="BQ40" s="125"/>
      <c r="BR40" s="125"/>
      <c r="BS40" s="125"/>
    </row>
    <row r="41" spans="1:71" ht="17.899999999999999" customHeight="1" x14ac:dyDescent="0.35">
      <c r="A41" s="35">
        <f t="shared" si="0"/>
        <v>38</v>
      </c>
      <c r="B41" s="35" t="s">
        <v>90</v>
      </c>
      <c r="C41" s="35">
        <v>9627</v>
      </c>
      <c r="D41" s="36" t="s">
        <v>180</v>
      </c>
      <c r="E41" s="36"/>
      <c r="F41" s="35" t="s">
        <v>109</v>
      </c>
      <c r="G41" s="37">
        <f>SUM(tblCentral[[#This Row],[Roll Members No Data ]:[Roll Members Male Over 65]])</f>
        <v>73</v>
      </c>
      <c r="H41" s="37">
        <f>SUM(tblCentral[[#This Row],[Associate Members No Data]:[Associate Members Male Over 65]])</f>
        <v>20</v>
      </c>
      <c r="I41" s="37"/>
      <c r="J41" s="39"/>
      <c r="K41" s="37">
        <v>4</v>
      </c>
      <c r="L41" s="37">
        <v>5</v>
      </c>
      <c r="M41" s="37">
        <v>22</v>
      </c>
      <c r="N41" s="37">
        <v>13</v>
      </c>
      <c r="O41" s="37">
        <v>4</v>
      </c>
      <c r="P41" s="37">
        <v>5</v>
      </c>
      <c r="Q41" s="37">
        <v>11</v>
      </c>
      <c r="R41" s="37">
        <v>9</v>
      </c>
      <c r="S41" s="37"/>
      <c r="T41" s="37">
        <v>3</v>
      </c>
      <c r="U41" s="37">
        <v>3</v>
      </c>
      <c r="V41" s="37">
        <v>4</v>
      </c>
      <c r="W41" s="37">
        <v>1</v>
      </c>
      <c r="X41" s="37">
        <v>3</v>
      </c>
      <c r="Y41" s="37">
        <v>2</v>
      </c>
      <c r="Z41" s="37">
        <v>3</v>
      </c>
      <c r="AA41" s="37">
        <v>1</v>
      </c>
      <c r="AB41" s="37">
        <v>8</v>
      </c>
      <c r="AC41" s="37">
        <v>1</v>
      </c>
      <c r="AD41" s="37"/>
      <c r="AE41" s="37">
        <v>3</v>
      </c>
      <c r="AF41" s="37">
        <v>5</v>
      </c>
      <c r="AG41" s="37">
        <v>4</v>
      </c>
      <c r="AH41" s="37">
        <v>40</v>
      </c>
      <c r="AI41" s="37"/>
      <c r="AJ41" s="37"/>
      <c r="AK41" s="37"/>
      <c r="AL41" s="37"/>
      <c r="AM41" s="37"/>
      <c r="AN41" s="37"/>
      <c r="AO41" s="37"/>
      <c r="AP41" s="37"/>
      <c r="AQ41" s="37"/>
      <c r="AR41" s="73">
        <v>1</v>
      </c>
      <c r="AS41" s="73">
        <v>24</v>
      </c>
      <c r="AT41" s="73"/>
      <c r="AU41" s="73"/>
      <c r="AV41" s="73"/>
      <c r="AW41" s="73"/>
      <c r="AX41" s="73"/>
      <c r="AY41" s="73"/>
      <c r="AZ41" s="73"/>
      <c r="BA41" s="73"/>
      <c r="BB41" s="73">
        <v>2</v>
      </c>
      <c r="BC41" s="73">
        <v>8</v>
      </c>
      <c r="BD41" s="73"/>
      <c r="BE41" s="73"/>
      <c r="BF41" s="73">
        <v>1</v>
      </c>
      <c r="BG41" s="73">
        <v>4</v>
      </c>
      <c r="BH41" s="73"/>
      <c r="BI41" s="73"/>
      <c r="BJ41" s="73">
        <v>1</v>
      </c>
      <c r="BK41" s="73">
        <v>4</v>
      </c>
      <c r="BL41" s="73"/>
      <c r="BM41" s="73"/>
      <c r="BN41" s="73">
        <v>2</v>
      </c>
      <c r="BO41" s="73">
        <v>6</v>
      </c>
      <c r="BP41" s="73"/>
      <c r="BQ41" s="73"/>
      <c r="BR41" s="73">
        <v>6</v>
      </c>
      <c r="BS41" s="73">
        <v>25</v>
      </c>
    </row>
    <row r="42" spans="1:71" ht="17.899999999999999" customHeight="1" x14ac:dyDescent="0.35">
      <c r="A42" s="35">
        <f t="shared" si="0"/>
        <v>39</v>
      </c>
      <c r="B42" s="35" t="s">
        <v>90</v>
      </c>
      <c r="C42" s="35">
        <v>9629</v>
      </c>
      <c r="D42" s="36" t="s">
        <v>181</v>
      </c>
      <c r="E42" s="36"/>
      <c r="F42" s="35" t="s">
        <v>105</v>
      </c>
      <c r="G42" s="37">
        <f>SUM(tblCentral[[#This Row],[Roll Members No Data ]:[Roll Members Male Over 65]])</f>
        <v>50</v>
      </c>
      <c r="H42" s="37">
        <f>SUM(tblCentral[[#This Row],[Associate Members No Data]:[Associate Members Male Over 65]])</f>
        <v>30</v>
      </c>
      <c r="I42" s="37"/>
      <c r="J42" s="39"/>
      <c r="K42" s="39"/>
      <c r="L42" s="39">
        <v>3</v>
      </c>
      <c r="M42" s="39">
        <v>15</v>
      </c>
      <c r="N42" s="39">
        <v>15</v>
      </c>
      <c r="O42" s="39"/>
      <c r="P42" s="39">
        <v>1</v>
      </c>
      <c r="Q42" s="39">
        <v>8</v>
      </c>
      <c r="R42" s="39">
        <v>8</v>
      </c>
      <c r="S42" s="39"/>
      <c r="T42" s="39">
        <v>7</v>
      </c>
      <c r="U42" s="39">
        <v>5</v>
      </c>
      <c r="V42" s="39">
        <v>5</v>
      </c>
      <c r="W42" s="39">
        <v>3</v>
      </c>
      <c r="X42" s="39">
        <v>3</v>
      </c>
      <c r="Y42" s="39"/>
      <c r="Z42" s="39">
        <v>5</v>
      </c>
      <c r="AA42" s="39">
        <v>2</v>
      </c>
      <c r="AB42" s="39"/>
      <c r="AC42" s="39">
        <v>2</v>
      </c>
      <c r="AD42" s="39"/>
      <c r="AE42" s="39">
        <v>1</v>
      </c>
      <c r="AF42" s="39">
        <v>3</v>
      </c>
      <c r="AG42" s="39">
        <v>1</v>
      </c>
      <c r="AH42" s="39">
        <v>24</v>
      </c>
      <c r="AI42" s="39"/>
      <c r="AJ42" s="39"/>
      <c r="AK42" s="39"/>
      <c r="AL42" s="39"/>
      <c r="AM42" s="39"/>
      <c r="AN42" s="39"/>
      <c r="AO42" s="39">
        <v>1.1000000000000001</v>
      </c>
      <c r="AP42" s="39">
        <v>0.7</v>
      </c>
      <c r="AQ42" s="64">
        <v>2.2999999999999998</v>
      </c>
      <c r="AR42" s="73">
        <v>1</v>
      </c>
      <c r="AS42" s="73">
        <v>40</v>
      </c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>
        <v>1</v>
      </c>
      <c r="BE42" s="73">
        <v>6.6</v>
      </c>
      <c r="BF42" s="73"/>
      <c r="BG42" s="73"/>
      <c r="BH42" s="73"/>
      <c r="BI42" s="73"/>
      <c r="BJ42" s="73">
        <v>5</v>
      </c>
      <c r="BK42" s="73">
        <v>5</v>
      </c>
      <c r="BL42" s="73">
        <v>1</v>
      </c>
      <c r="BM42" s="73">
        <v>12</v>
      </c>
      <c r="BN42" s="73"/>
      <c r="BO42" s="73"/>
      <c r="BP42" s="73"/>
      <c r="BQ42" s="73"/>
      <c r="BR42" s="73"/>
      <c r="BS42" s="73"/>
    </row>
    <row r="43" spans="1:71" ht="17.899999999999999" customHeight="1" x14ac:dyDescent="0.35">
      <c r="A43" s="35">
        <f t="shared" si="0"/>
        <v>40</v>
      </c>
      <c r="B43" s="35" t="s">
        <v>90</v>
      </c>
      <c r="C43" s="35">
        <v>9554</v>
      </c>
      <c r="D43" s="36" t="s">
        <v>182</v>
      </c>
      <c r="E43" s="36"/>
      <c r="F43" s="35" t="s">
        <v>109</v>
      </c>
      <c r="G43" s="37">
        <f>SUM(tblCentral[[#This Row],[Roll Members No Data ]:[Roll Members Male Over 65]])</f>
        <v>152</v>
      </c>
      <c r="H43" s="37">
        <f>SUM(tblCentral[[#This Row],[Associate Members No Data]:[Associate Members Male Over 65]])</f>
        <v>24</v>
      </c>
      <c r="I43" s="37"/>
      <c r="J43" s="39"/>
      <c r="K43" s="39">
        <v>6</v>
      </c>
      <c r="L43" s="39">
        <v>22</v>
      </c>
      <c r="M43" s="39">
        <v>29</v>
      </c>
      <c r="N43" s="39">
        <v>32</v>
      </c>
      <c r="O43" s="39">
        <v>8</v>
      </c>
      <c r="P43" s="39">
        <v>16</v>
      </c>
      <c r="Q43" s="39">
        <v>21</v>
      </c>
      <c r="R43" s="39">
        <v>18</v>
      </c>
      <c r="S43" s="39"/>
      <c r="T43" s="39">
        <v>6</v>
      </c>
      <c r="U43" s="39">
        <v>5</v>
      </c>
      <c r="V43" s="39"/>
      <c r="W43" s="39">
        <v>2</v>
      </c>
      <c r="X43" s="39">
        <v>4</v>
      </c>
      <c r="Y43" s="39">
        <v>2</v>
      </c>
      <c r="Z43" s="39">
        <v>1</v>
      </c>
      <c r="AA43" s="39">
        <v>4</v>
      </c>
      <c r="AB43" s="39">
        <v>33</v>
      </c>
      <c r="AC43" s="39">
        <v>2</v>
      </c>
      <c r="AD43" s="39">
        <v>2</v>
      </c>
      <c r="AE43" s="39">
        <v>7</v>
      </c>
      <c r="AF43" s="39">
        <v>17</v>
      </c>
      <c r="AG43" s="39">
        <v>6</v>
      </c>
      <c r="AH43" s="39">
        <v>92</v>
      </c>
      <c r="AI43" s="39"/>
      <c r="AJ43" s="39">
        <v>2</v>
      </c>
      <c r="AK43" s="39">
        <v>1</v>
      </c>
      <c r="AL43" s="39"/>
      <c r="AM43" s="39"/>
      <c r="AN43" s="39"/>
      <c r="AO43" s="39">
        <v>11</v>
      </c>
      <c r="AP43" s="39">
        <v>50</v>
      </c>
      <c r="AQ43" s="64">
        <v>46</v>
      </c>
      <c r="AR43" s="73">
        <v>1</v>
      </c>
      <c r="AS43" s="73">
        <v>40</v>
      </c>
      <c r="AT43" s="73"/>
      <c r="AU43" s="73"/>
      <c r="AV43" s="73"/>
      <c r="AW43" s="73"/>
      <c r="AX43" s="73"/>
      <c r="AY43" s="73"/>
      <c r="AZ43" s="73"/>
      <c r="BA43" s="73"/>
      <c r="BB43" s="73">
        <v>28</v>
      </c>
      <c r="BC43" s="73">
        <v>45</v>
      </c>
      <c r="BD43" s="73">
        <v>4</v>
      </c>
      <c r="BE43" s="73">
        <v>21</v>
      </c>
      <c r="BF43" s="73">
        <v>10</v>
      </c>
      <c r="BG43" s="73">
        <v>24</v>
      </c>
      <c r="BH43" s="73">
        <v>1</v>
      </c>
      <c r="BI43" s="73">
        <v>38</v>
      </c>
      <c r="BJ43" s="73">
        <v>12</v>
      </c>
      <c r="BK43" s="73">
        <v>25</v>
      </c>
      <c r="BL43" s="73">
        <v>2</v>
      </c>
      <c r="BM43" s="73">
        <v>20</v>
      </c>
      <c r="BN43" s="73"/>
      <c r="BO43" s="73"/>
      <c r="BP43" s="73"/>
      <c r="BQ43" s="73"/>
      <c r="BR43" s="73">
        <v>46</v>
      </c>
      <c r="BS43" s="73">
        <v>65</v>
      </c>
    </row>
    <row r="44" spans="1:71" ht="17.899999999999999" customHeight="1" x14ac:dyDescent="0.35">
      <c r="A44" s="35">
        <f t="shared" si="0"/>
        <v>41</v>
      </c>
      <c r="B44" s="35" t="s">
        <v>90</v>
      </c>
      <c r="C44" s="35">
        <v>9568</v>
      </c>
      <c r="D44" s="36" t="s">
        <v>183</v>
      </c>
      <c r="E44" s="36"/>
      <c r="F44" s="35" t="s">
        <v>105</v>
      </c>
      <c r="G44" s="37">
        <f>SUM(tblCentral[[#This Row],[Roll Members No Data ]:[Roll Members Male Over 65]])</f>
        <v>100</v>
      </c>
      <c r="H44" s="37">
        <f>SUM(tblCentral[[#This Row],[Associate Members No Data]:[Associate Members Male Over 65]])</f>
        <v>63</v>
      </c>
      <c r="I44" s="37"/>
      <c r="J44" s="39"/>
      <c r="K44" s="37">
        <v>3</v>
      </c>
      <c r="L44" s="37">
        <v>1</v>
      </c>
      <c r="M44" s="37">
        <v>19</v>
      </c>
      <c r="N44" s="37">
        <v>42</v>
      </c>
      <c r="O44" s="37">
        <v>1</v>
      </c>
      <c r="P44" s="37">
        <v>5</v>
      </c>
      <c r="Q44" s="37">
        <v>13</v>
      </c>
      <c r="R44" s="37">
        <v>16</v>
      </c>
      <c r="S44" s="37"/>
      <c r="T44" s="37">
        <v>21</v>
      </c>
      <c r="U44" s="37">
        <v>4</v>
      </c>
      <c r="V44" s="37">
        <v>5</v>
      </c>
      <c r="W44" s="37">
        <v>8</v>
      </c>
      <c r="X44" s="37">
        <v>11</v>
      </c>
      <c r="Y44" s="37">
        <v>1</v>
      </c>
      <c r="Z44" s="37">
        <v>4</v>
      </c>
      <c r="AA44" s="37">
        <v>9</v>
      </c>
      <c r="AB44" s="37">
        <v>5</v>
      </c>
      <c r="AC44" s="37">
        <v>4</v>
      </c>
      <c r="AD44" s="37">
        <v>2</v>
      </c>
      <c r="AE44" s="37">
        <v>3</v>
      </c>
      <c r="AF44" s="37">
        <v>6</v>
      </c>
      <c r="AG44" s="37">
        <v>4</v>
      </c>
      <c r="AH44" s="37">
        <v>77</v>
      </c>
      <c r="AI44" s="37"/>
      <c r="AJ44" s="37">
        <v>6</v>
      </c>
      <c r="AK44" s="37"/>
      <c r="AL44" s="37"/>
      <c r="AM44" s="37"/>
      <c r="AN44" s="37"/>
      <c r="AO44" s="37">
        <v>20</v>
      </c>
      <c r="AP44" s="37">
        <v>22</v>
      </c>
      <c r="AQ44" s="37">
        <v>20</v>
      </c>
      <c r="AR44" s="73">
        <v>1</v>
      </c>
      <c r="AS44" s="73">
        <v>40</v>
      </c>
      <c r="AT44" s="73"/>
      <c r="AU44" s="73"/>
      <c r="AV44" s="73"/>
      <c r="AW44" s="73"/>
      <c r="AX44" s="73"/>
      <c r="AY44" s="73"/>
      <c r="AZ44" s="73"/>
      <c r="BA44" s="73"/>
      <c r="BB44" s="73"/>
      <c r="BC44" s="73"/>
      <c r="BD44" s="73">
        <v>1</v>
      </c>
      <c r="BE44" s="73">
        <v>40</v>
      </c>
      <c r="BF44" s="73">
        <v>3</v>
      </c>
      <c r="BG44" s="73">
        <v>6</v>
      </c>
      <c r="BH44" s="73"/>
      <c r="BI44" s="73"/>
      <c r="BJ44" s="73">
        <v>2</v>
      </c>
      <c r="BK44" s="73">
        <v>5</v>
      </c>
      <c r="BL44" s="73"/>
      <c r="BM44" s="73"/>
      <c r="BN44" s="73">
        <v>1</v>
      </c>
      <c r="BO44" s="73">
        <v>3</v>
      </c>
      <c r="BP44" s="73"/>
      <c r="BQ44" s="73"/>
      <c r="BR44" s="73"/>
      <c r="BS44" s="73"/>
    </row>
    <row r="45" spans="1:71" ht="17.899999999999999" customHeight="1" x14ac:dyDescent="0.35">
      <c r="A45" s="35">
        <f t="shared" si="0"/>
        <v>42</v>
      </c>
      <c r="B45" s="35" t="s">
        <v>90</v>
      </c>
      <c r="C45" s="35">
        <v>9569</v>
      </c>
      <c r="D45" s="36" t="s">
        <v>184</v>
      </c>
      <c r="E45" s="36"/>
      <c r="F45" s="35" t="s">
        <v>109</v>
      </c>
      <c r="G45" s="37">
        <f>SUM(tblCentral[[#This Row],[Roll Members No Data ]:[Roll Members Male Over 65]])</f>
        <v>94</v>
      </c>
      <c r="H45" s="37">
        <f>SUM(tblCentral[[#This Row],[Associate Members No Data]:[Associate Members Male Over 65]])</f>
        <v>0</v>
      </c>
      <c r="I45" s="37"/>
      <c r="J45" s="39"/>
      <c r="K45" s="37">
        <v>4</v>
      </c>
      <c r="L45" s="37">
        <v>18</v>
      </c>
      <c r="M45" s="37">
        <v>6</v>
      </c>
      <c r="N45" s="37">
        <v>27</v>
      </c>
      <c r="O45" s="37">
        <v>4</v>
      </c>
      <c r="P45" s="37">
        <v>15</v>
      </c>
      <c r="Q45" s="37">
        <v>6</v>
      </c>
      <c r="R45" s="37">
        <v>14</v>
      </c>
      <c r="S45" s="37">
        <v>0</v>
      </c>
      <c r="T45" s="37"/>
      <c r="U45" s="37"/>
      <c r="V45" s="37"/>
      <c r="W45" s="37"/>
      <c r="X45" s="37"/>
      <c r="Y45" s="37"/>
      <c r="Z45" s="37"/>
      <c r="AA45" s="37"/>
      <c r="AB45" s="37">
        <v>5</v>
      </c>
      <c r="AC45" s="37">
        <v>4</v>
      </c>
      <c r="AD45" s="37">
        <v>3</v>
      </c>
      <c r="AE45" s="37"/>
      <c r="AF45" s="37">
        <v>24</v>
      </c>
      <c r="AG45" s="37">
        <v>7</v>
      </c>
      <c r="AH45" s="37">
        <v>43</v>
      </c>
      <c r="AI45" s="37"/>
      <c r="AJ45" s="37"/>
      <c r="AK45" s="37"/>
      <c r="AL45" s="37"/>
      <c r="AM45" s="37"/>
      <c r="AN45" s="37"/>
      <c r="AO45" s="37">
        <v>40</v>
      </c>
      <c r="AP45" s="37">
        <v>5</v>
      </c>
      <c r="AQ45" s="37"/>
      <c r="AR45" s="73">
        <v>1</v>
      </c>
      <c r="AS45" s="73">
        <v>32</v>
      </c>
      <c r="AT45" s="73"/>
      <c r="AU45" s="73"/>
      <c r="AV45" s="73"/>
      <c r="AW45" s="73"/>
      <c r="AX45" s="73"/>
      <c r="AY45" s="73"/>
      <c r="AZ45" s="73"/>
      <c r="BA45" s="73"/>
      <c r="BB45" s="73">
        <v>13</v>
      </c>
      <c r="BC45" s="73">
        <v>13</v>
      </c>
      <c r="BD45" s="73"/>
      <c r="BE45" s="73"/>
      <c r="BF45" s="73">
        <v>4</v>
      </c>
      <c r="BG45" s="73">
        <v>5</v>
      </c>
      <c r="BH45" s="73">
        <v>1</v>
      </c>
      <c r="BI45" s="73">
        <v>10</v>
      </c>
      <c r="BJ45" s="73">
        <v>6</v>
      </c>
      <c r="BK45" s="73">
        <v>30</v>
      </c>
      <c r="BL45" s="73">
        <v>1</v>
      </c>
      <c r="BM45" s="73">
        <v>6</v>
      </c>
      <c r="BN45" s="73"/>
      <c r="BO45" s="73"/>
      <c r="BP45" s="73">
        <v>1</v>
      </c>
      <c r="BQ45" s="73">
        <v>2</v>
      </c>
      <c r="BR45" s="73"/>
      <c r="BS45" s="73"/>
    </row>
    <row r="46" spans="1:71" ht="17.899999999999999" customHeight="1" x14ac:dyDescent="0.35">
      <c r="A46" s="35">
        <f t="shared" si="0"/>
        <v>43</v>
      </c>
      <c r="B46" s="35" t="s">
        <v>90</v>
      </c>
      <c r="C46" s="35">
        <v>14406</v>
      </c>
      <c r="D46" s="36" t="s">
        <v>185</v>
      </c>
      <c r="E46" s="36"/>
      <c r="F46" s="35" t="s">
        <v>109</v>
      </c>
      <c r="G46" s="37">
        <f>SUM(tblCentral[[#This Row],[Roll Members No Data ]:[Roll Members Male Over 65]])</f>
        <v>87</v>
      </c>
      <c r="H46" s="37">
        <f>SUM(tblCentral[[#This Row],[Associate Members No Data]:[Associate Members Male Over 65]])</f>
        <v>72</v>
      </c>
      <c r="I46" s="37"/>
      <c r="J46" s="39"/>
      <c r="K46" s="37"/>
      <c r="L46" s="37">
        <v>10</v>
      </c>
      <c r="M46" s="37">
        <v>10</v>
      </c>
      <c r="N46" s="37">
        <v>28</v>
      </c>
      <c r="O46" s="37"/>
      <c r="P46" s="37">
        <v>9</v>
      </c>
      <c r="Q46" s="37">
        <v>11</v>
      </c>
      <c r="R46" s="37">
        <v>19</v>
      </c>
      <c r="S46" s="37"/>
      <c r="T46" s="37">
        <v>33</v>
      </c>
      <c r="U46" s="37">
        <v>2</v>
      </c>
      <c r="V46" s="37">
        <v>7</v>
      </c>
      <c r="W46" s="37">
        <v>5</v>
      </c>
      <c r="X46" s="37">
        <v>20</v>
      </c>
      <c r="Y46" s="37">
        <v>2</v>
      </c>
      <c r="Z46" s="37">
        <v>2</v>
      </c>
      <c r="AA46" s="37">
        <v>1</v>
      </c>
      <c r="AB46" s="37"/>
      <c r="AC46" s="37">
        <v>2</v>
      </c>
      <c r="AD46" s="37"/>
      <c r="AE46" s="37">
        <v>4</v>
      </c>
      <c r="AF46" s="37">
        <v>17</v>
      </c>
      <c r="AG46" s="37">
        <v>15</v>
      </c>
      <c r="AH46" s="37">
        <v>53</v>
      </c>
      <c r="AI46" s="37"/>
      <c r="AJ46" s="37"/>
      <c r="AK46" s="37"/>
      <c r="AL46" s="37"/>
      <c r="AM46" s="37"/>
      <c r="AN46" s="37"/>
      <c r="AO46" s="37">
        <v>17</v>
      </c>
      <c r="AP46" s="37">
        <v>15</v>
      </c>
      <c r="AQ46" s="37"/>
      <c r="AR46" s="73"/>
      <c r="AS46" s="73"/>
      <c r="AT46" s="73"/>
      <c r="AU46" s="73"/>
      <c r="AV46" s="73">
        <v>1</v>
      </c>
      <c r="AW46" s="73">
        <v>35</v>
      </c>
      <c r="AX46" s="73"/>
      <c r="AY46" s="73"/>
      <c r="AZ46" s="73"/>
      <c r="BA46" s="73"/>
      <c r="BB46" s="73">
        <v>10</v>
      </c>
      <c r="BC46" s="73">
        <v>2</v>
      </c>
      <c r="BD46" s="73"/>
      <c r="BE46" s="73"/>
      <c r="BF46" s="73">
        <v>2</v>
      </c>
      <c r="BG46" s="73">
        <v>2</v>
      </c>
      <c r="BH46" s="73"/>
      <c r="BI46" s="73"/>
      <c r="BJ46" s="73">
        <v>4</v>
      </c>
      <c r="BK46" s="73">
        <v>3</v>
      </c>
      <c r="BL46" s="73">
        <v>1</v>
      </c>
      <c r="BM46" s="73">
        <v>5</v>
      </c>
      <c r="BN46" s="73"/>
      <c r="BO46" s="73"/>
      <c r="BP46" s="73">
        <v>2</v>
      </c>
      <c r="BQ46" s="73">
        <v>3</v>
      </c>
      <c r="BR46" s="73"/>
      <c r="BS46" s="73"/>
    </row>
    <row r="47" spans="1:71" ht="17.899999999999999" customHeight="1" x14ac:dyDescent="0.35">
      <c r="A47" s="35">
        <f t="shared" si="0"/>
        <v>44</v>
      </c>
      <c r="B47" s="35" t="s">
        <v>90</v>
      </c>
      <c r="C47" s="35">
        <v>9632</v>
      </c>
      <c r="D47" s="36" t="s">
        <v>186</v>
      </c>
      <c r="E47" s="36"/>
      <c r="F47" s="35" t="s">
        <v>109</v>
      </c>
      <c r="G47" s="37">
        <f>SUM(tblCentral[[#This Row],[Roll Members No Data ]:[Roll Members Male Over 65]])</f>
        <v>94</v>
      </c>
      <c r="H47" s="37">
        <v>49</v>
      </c>
      <c r="I47" s="37"/>
      <c r="J47" s="39">
        <v>7</v>
      </c>
      <c r="K47" s="37">
        <v>4</v>
      </c>
      <c r="L47" s="37">
        <v>3</v>
      </c>
      <c r="M47" s="37">
        <v>9</v>
      </c>
      <c r="N47" s="37">
        <v>31</v>
      </c>
      <c r="O47" s="37">
        <v>6</v>
      </c>
      <c r="P47" s="37">
        <v>7</v>
      </c>
      <c r="Q47" s="37">
        <v>7</v>
      </c>
      <c r="R47" s="37">
        <v>20</v>
      </c>
      <c r="S47" s="37">
        <v>3</v>
      </c>
      <c r="T47" s="37"/>
      <c r="U47" s="37">
        <v>4</v>
      </c>
      <c r="V47" s="37">
        <v>6</v>
      </c>
      <c r="W47" s="37">
        <v>15</v>
      </c>
      <c r="X47" s="37"/>
      <c r="Y47" s="37">
        <v>2</v>
      </c>
      <c r="Z47" s="37">
        <v>5</v>
      </c>
      <c r="AA47" s="37">
        <v>10</v>
      </c>
      <c r="AB47" s="37">
        <v>4</v>
      </c>
      <c r="AC47" s="37">
        <v>3</v>
      </c>
      <c r="AD47" s="37"/>
      <c r="AE47" s="37"/>
      <c r="AF47" s="37">
        <v>3</v>
      </c>
      <c r="AG47" s="37"/>
      <c r="AH47" s="37">
        <v>68</v>
      </c>
      <c r="AI47" s="37"/>
      <c r="AJ47" s="37"/>
      <c r="AK47" s="37"/>
      <c r="AL47" s="37"/>
      <c r="AM47" s="37"/>
      <c r="AN47" s="37"/>
      <c r="AO47" s="37">
        <v>7</v>
      </c>
      <c r="AP47" s="37"/>
      <c r="AQ47" s="37">
        <v>55</v>
      </c>
      <c r="AR47" s="73">
        <v>1</v>
      </c>
      <c r="AS47" s="73">
        <v>25</v>
      </c>
      <c r="AT47" s="73">
        <v>7</v>
      </c>
      <c r="AU47" s="73">
        <v>10</v>
      </c>
      <c r="AV47" s="73"/>
      <c r="AW47" s="73"/>
      <c r="AX47" s="73"/>
      <c r="AY47" s="73"/>
      <c r="AZ47" s="73"/>
      <c r="BA47" s="73"/>
      <c r="BB47" s="73">
        <v>8</v>
      </c>
      <c r="BC47" s="73">
        <v>20</v>
      </c>
      <c r="BD47" s="73"/>
      <c r="BE47" s="73"/>
      <c r="BF47" s="73"/>
      <c r="BG47" s="73"/>
      <c r="BH47" s="73">
        <v>1</v>
      </c>
      <c r="BI47" s="73">
        <v>4</v>
      </c>
      <c r="BJ47" s="73">
        <v>10</v>
      </c>
      <c r="BK47" s="73">
        <v>4</v>
      </c>
      <c r="BL47" s="73">
        <v>4</v>
      </c>
      <c r="BM47" s="73">
        <v>80</v>
      </c>
      <c r="BN47" s="73">
        <v>5</v>
      </c>
      <c r="BO47" s="73">
        <v>40</v>
      </c>
      <c r="BP47" s="73">
        <v>4</v>
      </c>
      <c r="BQ47" s="73">
        <v>12</v>
      </c>
      <c r="BR47" s="73">
        <v>20</v>
      </c>
      <c r="BS47" s="73">
        <v>6</v>
      </c>
    </row>
    <row r="48" spans="1:71" ht="17.899999999999999" customHeight="1" x14ac:dyDescent="0.35">
      <c r="A48" s="35">
        <f t="shared" si="0"/>
        <v>45</v>
      </c>
      <c r="B48" s="35" t="s">
        <v>90</v>
      </c>
      <c r="C48" s="35">
        <v>9633</v>
      </c>
      <c r="D48" s="36" t="s">
        <v>187</v>
      </c>
      <c r="E48" s="36"/>
      <c r="F48" s="35" t="s">
        <v>109</v>
      </c>
      <c r="G48" s="37">
        <f>SUM(tblCentral[[#This Row],[Roll Members No Data ]:[Roll Members Male Over 65]])</f>
        <v>231</v>
      </c>
      <c r="H48" s="37">
        <f>SUM(tblCentral[[#This Row],[Associate Members No Data]:[Associate Members Male Over 65]])</f>
        <v>44</v>
      </c>
      <c r="I48" s="37"/>
      <c r="J48" s="39"/>
      <c r="K48" s="37">
        <v>16</v>
      </c>
      <c r="L48" s="37">
        <v>28</v>
      </c>
      <c r="M48" s="37">
        <v>35</v>
      </c>
      <c r="N48" s="37">
        <v>55</v>
      </c>
      <c r="O48" s="37">
        <v>6</v>
      </c>
      <c r="P48" s="37">
        <v>23</v>
      </c>
      <c r="Q48" s="37">
        <v>32</v>
      </c>
      <c r="R48" s="37">
        <v>36</v>
      </c>
      <c r="S48" s="37"/>
      <c r="T48" s="37"/>
      <c r="U48" s="37">
        <v>14</v>
      </c>
      <c r="V48" s="37">
        <v>6</v>
      </c>
      <c r="W48" s="37">
        <v>3</v>
      </c>
      <c r="X48" s="37"/>
      <c r="Y48" s="37">
        <v>13</v>
      </c>
      <c r="Z48" s="37">
        <v>5</v>
      </c>
      <c r="AA48" s="37">
        <v>3</v>
      </c>
      <c r="AB48" s="37"/>
      <c r="AC48" s="37">
        <v>5</v>
      </c>
      <c r="AD48" s="37">
        <v>8</v>
      </c>
      <c r="AE48" s="37">
        <v>38</v>
      </c>
      <c r="AF48" s="37">
        <v>9</v>
      </c>
      <c r="AG48" s="37">
        <v>14</v>
      </c>
      <c r="AH48" s="37">
        <v>71</v>
      </c>
      <c r="AI48" s="37">
        <v>1</v>
      </c>
      <c r="AJ48" s="37"/>
      <c r="AK48" s="37"/>
      <c r="AL48" s="37"/>
      <c r="AM48" s="37"/>
      <c r="AN48" s="37"/>
      <c r="AO48" s="37">
        <v>9</v>
      </c>
      <c r="AP48" s="37">
        <v>28</v>
      </c>
      <c r="AQ48" s="37">
        <v>84</v>
      </c>
      <c r="AR48" s="73">
        <v>1</v>
      </c>
      <c r="AS48" s="73">
        <v>40</v>
      </c>
      <c r="AT48" s="73"/>
      <c r="AU48" s="73"/>
      <c r="AV48" s="73"/>
      <c r="AW48" s="73"/>
      <c r="AX48" s="73"/>
      <c r="AY48" s="73"/>
      <c r="AZ48" s="73"/>
      <c r="BA48" s="73"/>
      <c r="BB48" s="73">
        <v>25</v>
      </c>
      <c r="BC48" s="73">
        <v>40</v>
      </c>
      <c r="BD48" s="73">
        <v>1</v>
      </c>
      <c r="BE48" s="73">
        <v>37.5</v>
      </c>
      <c r="BF48" s="73">
        <v>5</v>
      </c>
      <c r="BG48" s="73">
        <v>17.5</v>
      </c>
      <c r="BH48" s="73"/>
      <c r="BI48" s="73"/>
      <c r="BJ48" s="73">
        <v>4</v>
      </c>
      <c r="BK48" s="73">
        <v>10</v>
      </c>
      <c r="BL48" s="73">
        <v>2</v>
      </c>
      <c r="BM48" s="73">
        <v>45.5</v>
      </c>
      <c r="BN48" s="73">
        <v>12</v>
      </c>
      <c r="BO48" s="73">
        <v>20</v>
      </c>
      <c r="BP48" s="73">
        <v>0.2</v>
      </c>
      <c r="BQ48" s="73">
        <v>20</v>
      </c>
      <c r="BR48" s="73"/>
      <c r="BS48" s="73"/>
    </row>
    <row r="49" spans="1:71" ht="17.899999999999999" customHeight="1" x14ac:dyDescent="0.35">
      <c r="A49" s="35">
        <f t="shared" si="0"/>
        <v>46</v>
      </c>
      <c r="B49" s="35" t="s">
        <v>90</v>
      </c>
      <c r="C49" s="35">
        <v>9570</v>
      </c>
      <c r="D49" s="36" t="s">
        <v>188</v>
      </c>
      <c r="E49" s="36"/>
      <c r="F49" s="35" t="s">
        <v>109</v>
      </c>
      <c r="G49" s="37">
        <f>SUM(tblCentral[[#This Row],[Roll Members No Data ]:[Roll Members Male Over 65]])</f>
        <v>82</v>
      </c>
      <c r="H49" s="37">
        <f>SUM(tblCentral[[#This Row],[Associate Members No Data]:[Associate Members Male Over 65]])</f>
        <v>28</v>
      </c>
      <c r="I49" s="37"/>
      <c r="J49" s="39"/>
      <c r="K49" s="37"/>
      <c r="L49" s="37"/>
      <c r="M49" s="37">
        <v>15</v>
      </c>
      <c r="N49" s="37">
        <v>42</v>
      </c>
      <c r="O49" s="37"/>
      <c r="P49" s="37"/>
      <c r="Q49" s="37">
        <v>7</v>
      </c>
      <c r="R49" s="37">
        <v>18</v>
      </c>
      <c r="S49" s="37"/>
      <c r="T49" s="37">
        <v>3</v>
      </c>
      <c r="U49" s="37">
        <v>1</v>
      </c>
      <c r="V49" s="37">
        <v>4</v>
      </c>
      <c r="W49" s="37">
        <v>6</v>
      </c>
      <c r="X49" s="37">
        <v>1</v>
      </c>
      <c r="Y49" s="37">
        <v>2</v>
      </c>
      <c r="Z49" s="37">
        <v>5</v>
      </c>
      <c r="AA49" s="37">
        <v>6</v>
      </c>
      <c r="AB49" s="37">
        <v>1</v>
      </c>
      <c r="AC49" s="37">
        <v>8</v>
      </c>
      <c r="AD49" s="37"/>
      <c r="AE49" s="37"/>
      <c r="AF49" s="37">
        <v>1</v>
      </c>
      <c r="AG49" s="37"/>
      <c r="AH49" s="37">
        <v>60</v>
      </c>
      <c r="AI49" s="37"/>
      <c r="AJ49" s="37">
        <v>1</v>
      </c>
      <c r="AK49" s="37"/>
      <c r="AL49" s="37"/>
      <c r="AM49" s="37"/>
      <c r="AN49" s="37"/>
      <c r="AO49" s="37"/>
      <c r="AP49" s="37"/>
      <c r="AQ49" s="37">
        <v>25</v>
      </c>
      <c r="AR49" s="73"/>
      <c r="AS49" s="73"/>
      <c r="AT49" s="73"/>
      <c r="AU49" s="73"/>
      <c r="AV49" s="73">
        <v>1</v>
      </c>
      <c r="AW49" s="73">
        <v>30</v>
      </c>
      <c r="AX49" s="73"/>
      <c r="AY49" s="73"/>
      <c r="AZ49" s="73"/>
      <c r="BA49" s="73"/>
      <c r="BB49" s="73">
        <v>8</v>
      </c>
      <c r="BC49" s="73">
        <v>16</v>
      </c>
      <c r="BD49" s="73"/>
      <c r="BE49" s="73"/>
      <c r="BF49" s="73"/>
      <c r="BG49" s="73"/>
      <c r="BH49" s="73"/>
      <c r="BI49" s="73"/>
      <c r="BJ49" s="73">
        <v>8</v>
      </c>
      <c r="BK49" s="73">
        <v>4</v>
      </c>
      <c r="BL49" s="73">
        <v>1</v>
      </c>
      <c r="BM49" s="73">
        <v>40</v>
      </c>
      <c r="BN49" s="73">
        <v>12</v>
      </c>
      <c r="BO49" s="73">
        <v>4</v>
      </c>
      <c r="BP49" s="73">
        <v>1</v>
      </c>
      <c r="BQ49" s="73">
        <v>15</v>
      </c>
      <c r="BR49" s="73"/>
      <c r="BS49" s="73"/>
    </row>
    <row r="50" spans="1:71" s="55" customFormat="1" ht="17.899999999999999" customHeight="1" x14ac:dyDescent="0.35">
      <c r="A50" s="49"/>
      <c r="B50" s="49"/>
      <c r="C50" s="50"/>
      <c r="D50" s="51" t="s">
        <v>96</v>
      </c>
      <c r="E50" s="51"/>
      <c r="F50" s="49"/>
      <c r="G50" s="52">
        <f t="shared" ref="G50:AL50" si="1">SUBTOTAL(109,G4:G49)</f>
        <v>3853</v>
      </c>
      <c r="H50" s="52">
        <f t="shared" si="1"/>
        <v>1388</v>
      </c>
      <c r="I50" s="52">
        <f t="shared" si="1"/>
        <v>0</v>
      </c>
      <c r="J50" s="52">
        <f t="shared" si="1"/>
        <v>739</v>
      </c>
      <c r="K50" s="52">
        <f t="shared" si="1"/>
        <v>112</v>
      </c>
      <c r="L50" s="52">
        <f t="shared" si="1"/>
        <v>231</v>
      </c>
      <c r="M50" s="52">
        <f t="shared" si="1"/>
        <v>485</v>
      </c>
      <c r="N50" s="52">
        <f t="shared" si="1"/>
        <v>1134</v>
      </c>
      <c r="O50" s="52">
        <f t="shared" si="1"/>
        <v>85</v>
      </c>
      <c r="P50" s="52">
        <f t="shared" si="1"/>
        <v>176</v>
      </c>
      <c r="Q50" s="52">
        <f t="shared" si="1"/>
        <v>317</v>
      </c>
      <c r="R50" s="52">
        <f t="shared" si="1"/>
        <v>574</v>
      </c>
      <c r="S50" s="52">
        <f t="shared" si="1"/>
        <v>308</v>
      </c>
      <c r="T50" s="52">
        <f t="shared" si="1"/>
        <v>127</v>
      </c>
      <c r="U50" s="52">
        <f t="shared" si="1"/>
        <v>96</v>
      </c>
      <c r="V50" s="52">
        <f t="shared" si="1"/>
        <v>155</v>
      </c>
      <c r="W50" s="52">
        <f t="shared" si="1"/>
        <v>251</v>
      </c>
      <c r="X50" s="52">
        <f t="shared" si="1"/>
        <v>96</v>
      </c>
      <c r="Y50" s="52">
        <f t="shared" si="1"/>
        <v>59</v>
      </c>
      <c r="Z50" s="52">
        <f t="shared" si="1"/>
        <v>119</v>
      </c>
      <c r="AA50" s="52">
        <f t="shared" si="1"/>
        <v>173</v>
      </c>
      <c r="AB50" s="52">
        <f t="shared" si="1"/>
        <v>166</v>
      </c>
      <c r="AC50" s="52">
        <f t="shared" si="1"/>
        <v>149</v>
      </c>
      <c r="AD50" s="52">
        <f t="shared" si="1"/>
        <v>88</v>
      </c>
      <c r="AE50" s="52">
        <f t="shared" si="1"/>
        <v>144</v>
      </c>
      <c r="AF50" s="52">
        <f t="shared" si="1"/>
        <v>367.5</v>
      </c>
      <c r="AG50" s="52">
        <f t="shared" si="1"/>
        <v>173.17599999999999</v>
      </c>
      <c r="AH50" s="52">
        <f t="shared" si="1"/>
        <v>2142.44</v>
      </c>
      <c r="AI50" s="52">
        <f t="shared" si="1"/>
        <v>23</v>
      </c>
      <c r="AJ50" s="52">
        <f t="shared" si="1"/>
        <v>20</v>
      </c>
      <c r="AK50" s="52">
        <f t="shared" si="1"/>
        <v>10</v>
      </c>
      <c r="AL50" s="52">
        <f t="shared" si="1"/>
        <v>35</v>
      </c>
      <c r="AM50" s="52">
        <f t="shared" ref="AM50:BR50" si="2">SUBTOTAL(109,AM4:AM49)</f>
        <v>0</v>
      </c>
      <c r="AN50" s="52">
        <f t="shared" si="2"/>
        <v>18</v>
      </c>
      <c r="AO50" s="52">
        <f t="shared" si="2"/>
        <v>519.20000000000005</v>
      </c>
      <c r="AP50" s="52">
        <f t="shared" si="2"/>
        <v>362.4</v>
      </c>
      <c r="AQ50" s="52">
        <f t="shared" si="2"/>
        <v>1195.4000000000001</v>
      </c>
      <c r="AR50" s="52">
        <f t="shared" si="2"/>
        <v>37</v>
      </c>
      <c r="AS50" s="52">
        <f t="shared" si="2"/>
        <v>1250.8</v>
      </c>
      <c r="AT50" s="52">
        <f t="shared" si="2"/>
        <v>15</v>
      </c>
      <c r="AU50" s="52">
        <f t="shared" si="2"/>
        <v>59</v>
      </c>
      <c r="AV50" s="52">
        <f t="shared" si="2"/>
        <v>8</v>
      </c>
      <c r="AW50" s="52">
        <f t="shared" si="2"/>
        <v>250</v>
      </c>
      <c r="AX50" s="52">
        <f t="shared" si="2"/>
        <v>1</v>
      </c>
      <c r="AY50" s="52">
        <f t="shared" si="2"/>
        <v>40</v>
      </c>
      <c r="AZ50" s="52">
        <f t="shared" si="2"/>
        <v>4</v>
      </c>
      <c r="BA50" s="52">
        <f t="shared" si="2"/>
        <v>78.62</v>
      </c>
      <c r="BB50" s="52">
        <f t="shared" si="2"/>
        <v>356</v>
      </c>
      <c r="BC50" s="52">
        <f t="shared" si="2"/>
        <v>582</v>
      </c>
      <c r="BD50" s="52">
        <f t="shared" si="2"/>
        <v>13</v>
      </c>
      <c r="BE50" s="52">
        <f t="shared" si="2"/>
        <v>280.10000000000002</v>
      </c>
      <c r="BF50" s="52">
        <f t="shared" si="2"/>
        <v>72</v>
      </c>
      <c r="BG50" s="52">
        <f t="shared" si="2"/>
        <v>195.5</v>
      </c>
      <c r="BH50" s="52">
        <f t="shared" si="2"/>
        <v>15</v>
      </c>
      <c r="BI50" s="52">
        <f t="shared" si="2"/>
        <v>220.5</v>
      </c>
      <c r="BJ50" s="52">
        <f t="shared" si="2"/>
        <v>185</v>
      </c>
      <c r="BK50" s="52">
        <f t="shared" si="2"/>
        <v>349.5</v>
      </c>
      <c r="BL50" s="52">
        <f t="shared" si="2"/>
        <v>38</v>
      </c>
      <c r="BM50" s="52">
        <f t="shared" si="2"/>
        <v>582.5</v>
      </c>
      <c r="BN50" s="52">
        <f t="shared" si="2"/>
        <v>115</v>
      </c>
      <c r="BO50" s="52">
        <f t="shared" si="2"/>
        <v>405</v>
      </c>
      <c r="BP50" s="52">
        <f t="shared" si="2"/>
        <v>35.200000000000003</v>
      </c>
      <c r="BQ50" s="52">
        <f t="shared" si="2"/>
        <v>279</v>
      </c>
      <c r="BR50" s="52">
        <f t="shared" si="2"/>
        <v>764</v>
      </c>
      <c r="BS50" s="52">
        <f t="shared" ref="BS50:CX50" si="3">SUBTOTAL(109,BS4:BS49)</f>
        <v>1014.9</v>
      </c>
    </row>
    <row r="51" spans="1:71" s="55" customFormat="1" ht="17.899999999999999" customHeight="1" x14ac:dyDescent="0.35">
      <c r="A51" s="49"/>
      <c r="B51" s="49"/>
      <c r="C51" s="50"/>
      <c r="D51" s="51" t="s">
        <v>97</v>
      </c>
      <c r="E51" s="51"/>
      <c r="F51" s="49"/>
      <c r="G51" s="52">
        <v>3944</v>
      </c>
      <c r="H51" s="52">
        <v>1556</v>
      </c>
      <c r="I51" s="52">
        <v>0</v>
      </c>
      <c r="J51" s="53">
        <v>555</v>
      </c>
      <c r="K51" s="60">
        <v>124</v>
      </c>
      <c r="L51" s="60">
        <v>246</v>
      </c>
      <c r="M51" s="60">
        <v>514</v>
      </c>
      <c r="N51" s="60">
        <v>1280</v>
      </c>
      <c r="O51" s="60">
        <v>84</v>
      </c>
      <c r="P51" s="60">
        <v>195</v>
      </c>
      <c r="Q51" s="60">
        <v>309</v>
      </c>
      <c r="R51" s="60">
        <v>637</v>
      </c>
      <c r="S51" s="61">
        <v>238</v>
      </c>
      <c r="T51" s="60">
        <v>128</v>
      </c>
      <c r="U51" s="60">
        <v>130</v>
      </c>
      <c r="V51" s="60">
        <v>179</v>
      </c>
      <c r="W51" s="60">
        <v>309</v>
      </c>
      <c r="X51" s="60">
        <v>98</v>
      </c>
      <c r="Y51" s="60">
        <v>82</v>
      </c>
      <c r="Z51" s="60">
        <v>158</v>
      </c>
      <c r="AA51" s="60">
        <v>234</v>
      </c>
      <c r="AB51" s="60">
        <v>463</v>
      </c>
      <c r="AC51" s="60">
        <v>155</v>
      </c>
      <c r="AD51" s="60">
        <v>132</v>
      </c>
      <c r="AE51" s="60">
        <v>146</v>
      </c>
      <c r="AF51" s="60">
        <v>433</v>
      </c>
      <c r="AG51" s="60">
        <v>195.75</v>
      </c>
      <c r="AH51" s="60">
        <v>2558</v>
      </c>
      <c r="AI51" s="60">
        <v>24</v>
      </c>
      <c r="AJ51" s="60">
        <v>28</v>
      </c>
      <c r="AK51" s="60">
        <v>13</v>
      </c>
      <c r="AL51" s="60">
        <v>36</v>
      </c>
      <c r="AM51" s="60">
        <v>0</v>
      </c>
      <c r="AN51" s="60">
        <v>41</v>
      </c>
      <c r="AO51" s="60">
        <v>889.1</v>
      </c>
      <c r="AP51" s="60">
        <v>373.7</v>
      </c>
      <c r="AQ51" s="60">
        <v>1552.3</v>
      </c>
      <c r="AR51" s="124">
        <v>42</v>
      </c>
      <c r="AS51" s="124">
        <v>1332</v>
      </c>
      <c r="AT51" s="124">
        <v>19</v>
      </c>
      <c r="AU51" s="124">
        <v>80</v>
      </c>
      <c r="AV51" s="124">
        <v>10</v>
      </c>
      <c r="AW51" s="124">
        <v>332.5</v>
      </c>
      <c r="AX51" s="124">
        <v>1</v>
      </c>
      <c r="AY51" s="124">
        <v>6</v>
      </c>
      <c r="AZ51" s="124">
        <v>4</v>
      </c>
      <c r="BA51" s="124">
        <v>75.5</v>
      </c>
      <c r="BB51" s="124">
        <v>357</v>
      </c>
      <c r="BC51" s="124">
        <v>564</v>
      </c>
      <c r="BD51" s="124">
        <v>13</v>
      </c>
      <c r="BE51" s="124">
        <v>321.10000000000002</v>
      </c>
      <c r="BF51" s="124">
        <v>104</v>
      </c>
      <c r="BG51" s="124">
        <v>289.5</v>
      </c>
      <c r="BH51" s="124">
        <v>16.3</v>
      </c>
      <c r="BI51" s="124">
        <v>256</v>
      </c>
      <c r="BJ51" s="124">
        <v>229</v>
      </c>
      <c r="BK51" s="124">
        <v>431</v>
      </c>
      <c r="BL51" s="124">
        <v>40.4</v>
      </c>
      <c r="BM51" s="124">
        <v>598.5</v>
      </c>
      <c r="BN51" s="124">
        <v>117</v>
      </c>
      <c r="BO51" s="124">
        <v>387.5</v>
      </c>
      <c r="BP51" s="124">
        <v>47.2</v>
      </c>
      <c r="BQ51" s="124">
        <v>311.60000000000002</v>
      </c>
      <c r="BR51" s="124">
        <v>825</v>
      </c>
      <c r="BS51" s="124">
        <v>859.7</v>
      </c>
    </row>
    <row r="52" spans="1:71" s="55" customFormat="1" ht="15.5" x14ac:dyDescent="0.35">
      <c r="A52" s="49"/>
      <c r="B52" s="49"/>
      <c r="C52" s="50"/>
      <c r="D52" s="51" t="s">
        <v>98</v>
      </c>
      <c r="E52" s="51"/>
      <c r="F52" s="49"/>
      <c r="G52" s="62">
        <f>G50/G51</f>
        <v>0.97692697768762682</v>
      </c>
      <c r="H52" s="62">
        <f>H50/H51</f>
        <v>0.89203084832904889</v>
      </c>
      <c r="I52" s="62"/>
      <c r="J52" s="62">
        <f t="shared" ref="J52:AK52" si="4">J50/J51</f>
        <v>1.3315315315315315</v>
      </c>
      <c r="K52" s="62">
        <f t="shared" si="4"/>
        <v>0.90322580645161288</v>
      </c>
      <c r="L52" s="62">
        <f t="shared" si="4"/>
        <v>0.93902439024390238</v>
      </c>
      <c r="M52" s="62">
        <f t="shared" si="4"/>
        <v>0.94357976653696496</v>
      </c>
      <c r="N52" s="62">
        <f t="shared" si="4"/>
        <v>0.88593750000000004</v>
      </c>
      <c r="O52" s="62">
        <f t="shared" si="4"/>
        <v>1.0119047619047619</v>
      </c>
      <c r="P52" s="62">
        <f t="shared" si="4"/>
        <v>0.90256410256410258</v>
      </c>
      <c r="Q52" s="62">
        <f t="shared" si="4"/>
        <v>1.0258899676375404</v>
      </c>
      <c r="R52" s="62">
        <f t="shared" si="4"/>
        <v>0.90109890109890112</v>
      </c>
      <c r="S52" s="62">
        <f t="shared" si="4"/>
        <v>1.2941176470588236</v>
      </c>
      <c r="T52" s="62">
        <f t="shared" si="4"/>
        <v>0.9921875</v>
      </c>
      <c r="U52" s="62">
        <f t="shared" si="4"/>
        <v>0.7384615384615385</v>
      </c>
      <c r="V52" s="62">
        <f t="shared" si="4"/>
        <v>0.86592178770949724</v>
      </c>
      <c r="W52" s="62">
        <f t="shared" si="4"/>
        <v>0.81229773462783172</v>
      </c>
      <c r="X52" s="62">
        <f t="shared" si="4"/>
        <v>0.97959183673469385</v>
      </c>
      <c r="Y52" s="62">
        <f t="shared" si="4"/>
        <v>0.71951219512195119</v>
      </c>
      <c r="Z52" s="62">
        <f t="shared" si="4"/>
        <v>0.75316455696202533</v>
      </c>
      <c r="AA52" s="62">
        <f t="shared" si="4"/>
        <v>0.73931623931623935</v>
      </c>
      <c r="AB52" s="62">
        <f t="shared" si="4"/>
        <v>0.35853131749460043</v>
      </c>
      <c r="AC52" s="62">
        <f t="shared" si="4"/>
        <v>0.96129032258064517</v>
      </c>
      <c r="AD52" s="62">
        <f t="shared" si="4"/>
        <v>0.66666666666666663</v>
      </c>
      <c r="AE52" s="62">
        <f t="shared" si="4"/>
        <v>0.98630136986301364</v>
      </c>
      <c r="AF52" s="62">
        <f t="shared" si="4"/>
        <v>0.84872979214780597</v>
      </c>
      <c r="AG52" s="62">
        <f t="shared" si="4"/>
        <v>0.88467943805874838</v>
      </c>
      <c r="AH52" s="62">
        <f t="shared" si="4"/>
        <v>0.83754495699765441</v>
      </c>
      <c r="AI52" s="62">
        <f t="shared" si="4"/>
        <v>0.95833333333333337</v>
      </c>
      <c r="AJ52" s="62">
        <f t="shared" si="4"/>
        <v>0.7142857142857143</v>
      </c>
      <c r="AK52" s="62">
        <f t="shared" si="4"/>
        <v>0.76923076923076927</v>
      </c>
      <c r="AL52" s="62"/>
      <c r="AM52" s="62" t="e">
        <f t="shared" ref="AM52:BS52" si="5">AM50/AM51</f>
        <v>#DIV/0!</v>
      </c>
      <c r="AN52" s="62">
        <f t="shared" si="5"/>
        <v>0.43902439024390244</v>
      </c>
      <c r="AO52" s="62">
        <f t="shared" si="5"/>
        <v>0.58396130918906763</v>
      </c>
      <c r="AP52" s="62">
        <f t="shared" si="5"/>
        <v>0.96976184104896967</v>
      </c>
      <c r="AQ52" s="62">
        <f t="shared" si="5"/>
        <v>0.77008310249307488</v>
      </c>
      <c r="AR52" s="62">
        <f t="shared" si="5"/>
        <v>0.88095238095238093</v>
      </c>
      <c r="AS52" s="62">
        <f t="shared" si="5"/>
        <v>0.93903903903903896</v>
      </c>
      <c r="AT52" s="62">
        <f t="shared" si="5"/>
        <v>0.78947368421052633</v>
      </c>
      <c r="AU52" s="62">
        <f t="shared" si="5"/>
        <v>0.73750000000000004</v>
      </c>
      <c r="AV52" s="62">
        <f t="shared" si="5"/>
        <v>0.8</v>
      </c>
      <c r="AW52" s="62">
        <f t="shared" si="5"/>
        <v>0.75187969924812026</v>
      </c>
      <c r="AX52" s="62">
        <f t="shared" si="5"/>
        <v>1</v>
      </c>
      <c r="AY52" s="62">
        <f t="shared" si="5"/>
        <v>6.666666666666667</v>
      </c>
      <c r="AZ52" s="62">
        <f t="shared" si="5"/>
        <v>1</v>
      </c>
      <c r="BA52" s="62">
        <f t="shared" si="5"/>
        <v>1.0413245033112584</v>
      </c>
      <c r="BB52" s="62">
        <f t="shared" si="5"/>
        <v>0.99719887955182074</v>
      </c>
      <c r="BC52" s="62">
        <f t="shared" si="5"/>
        <v>1.0319148936170213</v>
      </c>
      <c r="BD52" s="62">
        <f t="shared" si="5"/>
        <v>1</v>
      </c>
      <c r="BE52" s="62">
        <f t="shared" si="5"/>
        <v>0.87231392089691684</v>
      </c>
      <c r="BF52" s="62">
        <f t="shared" si="5"/>
        <v>0.69230769230769229</v>
      </c>
      <c r="BG52" s="62">
        <f t="shared" si="5"/>
        <v>0.67530224525043181</v>
      </c>
      <c r="BH52" s="62">
        <f t="shared" si="5"/>
        <v>0.92024539877300604</v>
      </c>
      <c r="BI52" s="62">
        <f t="shared" si="5"/>
        <v>0.861328125</v>
      </c>
      <c r="BJ52" s="62">
        <f t="shared" si="5"/>
        <v>0.80786026200873362</v>
      </c>
      <c r="BK52" s="62">
        <f t="shared" si="5"/>
        <v>0.81090487238979114</v>
      </c>
      <c r="BL52" s="62">
        <f t="shared" si="5"/>
        <v>0.94059405940594065</v>
      </c>
      <c r="BM52" s="62">
        <f t="shared" si="5"/>
        <v>0.97326649958228906</v>
      </c>
      <c r="BN52" s="62">
        <f t="shared" si="5"/>
        <v>0.98290598290598286</v>
      </c>
      <c r="BO52" s="62">
        <f t="shared" si="5"/>
        <v>1.0451612903225806</v>
      </c>
      <c r="BP52" s="62">
        <f t="shared" si="5"/>
        <v>0.74576271186440679</v>
      </c>
      <c r="BQ52" s="62">
        <f t="shared" si="5"/>
        <v>0.89537869062901154</v>
      </c>
      <c r="BR52" s="62">
        <f t="shared" si="5"/>
        <v>0.92606060606060603</v>
      </c>
      <c r="BS52" s="62">
        <f t="shared" si="5"/>
        <v>1.1805280911946028</v>
      </c>
    </row>
    <row r="55" spans="1:71" x14ac:dyDescent="0.3">
      <c r="A55" s="43" t="s">
        <v>139</v>
      </c>
      <c r="B55" s="44"/>
    </row>
    <row r="56" spans="1:71" x14ac:dyDescent="0.3">
      <c r="A56" s="45" t="s">
        <v>140</v>
      </c>
      <c r="B56" s="46">
        <f>COUNT(tblCentral[[#All],[Ref]])</f>
        <v>46</v>
      </c>
    </row>
    <row r="57" spans="1:71" x14ac:dyDescent="0.3">
      <c r="A57" s="47" t="s">
        <v>141</v>
      </c>
      <c r="B57" s="48">
        <f>COUNTIF(tblCentral[[#All],[2022 Statistics Returned (Y/N)]],"Y")</f>
        <v>37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93A01-A048-4288-9BD9-35161011A075}">
  <sheetPr>
    <tabColor rgb="FFFF0000"/>
  </sheetPr>
  <dimension ref="A1:BS39"/>
  <sheetViews>
    <sheetView workbookViewId="0">
      <pane xSplit="5" ySplit="3" topLeftCell="F17" activePane="bottomRight" state="frozen"/>
      <selection pane="topRight" activeCell="F1" sqref="F1"/>
      <selection pane="bottomLeft" activeCell="A4" sqref="A4"/>
      <selection pane="bottomRight" activeCell="G21" sqref="G21"/>
    </sheetView>
  </sheetViews>
  <sheetFormatPr defaultColWidth="12.1796875" defaultRowHeight="13" x14ac:dyDescent="0.3"/>
  <cols>
    <col min="1" max="1" width="12.1796875" style="2"/>
    <col min="2" max="2" width="13.54296875" style="2" customWidth="1"/>
    <col min="3" max="3" width="12.1796875" style="2"/>
    <col min="4" max="4" width="54.1796875" style="2" bestFit="1" customWidth="1"/>
    <col min="5" max="5" width="17" style="2" bestFit="1" customWidth="1"/>
    <col min="6" max="72" width="15.54296875" style="2" customWidth="1"/>
    <col min="73" max="16384" width="12.1796875" style="2"/>
  </cols>
  <sheetData>
    <row r="1" spans="1:71" s="63" customFormat="1" ht="23.5" x14ac:dyDescent="0.55000000000000004">
      <c r="A1" s="1" t="s">
        <v>189</v>
      </c>
      <c r="J1" s="139" t="s">
        <v>4</v>
      </c>
      <c r="K1" s="139"/>
      <c r="L1" s="139"/>
      <c r="M1" s="139"/>
      <c r="N1" s="139"/>
      <c r="O1" s="139"/>
      <c r="P1" s="139"/>
      <c r="Q1" s="139"/>
      <c r="R1" s="139"/>
      <c r="S1" s="140" t="s">
        <v>5</v>
      </c>
      <c r="T1" s="140"/>
      <c r="U1" s="140"/>
      <c r="V1" s="140"/>
      <c r="W1" s="140"/>
      <c r="X1" s="140"/>
      <c r="Y1" s="140"/>
      <c r="Z1" s="140"/>
      <c r="AA1" s="140"/>
      <c r="AB1" s="141" t="s">
        <v>6</v>
      </c>
      <c r="AC1" s="141"/>
      <c r="AD1" s="141"/>
      <c r="AE1" s="141"/>
      <c r="AF1" s="142" t="s">
        <v>7</v>
      </c>
      <c r="AG1" s="142"/>
      <c r="AH1" s="142"/>
      <c r="AI1" s="139" t="s">
        <v>8</v>
      </c>
      <c r="AJ1" s="139"/>
      <c r="AK1" s="140" t="s">
        <v>9</v>
      </c>
      <c r="AL1" s="140"/>
      <c r="AM1" s="139" t="s">
        <v>10</v>
      </c>
      <c r="AN1" s="139"/>
      <c r="AO1" s="140" t="s">
        <v>11</v>
      </c>
      <c r="AP1" s="140"/>
      <c r="AQ1" s="140"/>
      <c r="AR1" s="139" t="s">
        <v>12</v>
      </c>
      <c r="AS1" s="139"/>
      <c r="AT1" s="139"/>
      <c r="AU1" s="139"/>
      <c r="AV1" s="140" t="s">
        <v>13</v>
      </c>
      <c r="AW1" s="140"/>
      <c r="AX1" s="140"/>
      <c r="AY1" s="140"/>
      <c r="AZ1" s="139" t="s">
        <v>14</v>
      </c>
      <c r="BA1" s="139"/>
      <c r="BB1" s="139"/>
      <c r="BC1" s="139"/>
      <c r="BD1" s="140" t="s">
        <v>15</v>
      </c>
      <c r="BE1" s="140"/>
      <c r="BF1" s="140"/>
      <c r="BG1" s="140"/>
      <c r="BH1" s="139" t="s">
        <v>16</v>
      </c>
      <c r="BI1" s="139"/>
      <c r="BJ1" s="139"/>
      <c r="BK1" s="139"/>
      <c r="BL1" s="140" t="s">
        <v>17</v>
      </c>
      <c r="BM1" s="140"/>
      <c r="BN1" s="140"/>
      <c r="BO1" s="140"/>
      <c r="BP1" s="139" t="s">
        <v>18</v>
      </c>
      <c r="BQ1" s="139"/>
      <c r="BR1" s="139"/>
      <c r="BS1" s="139"/>
    </row>
    <row r="2" spans="1:71" ht="17.899999999999999" customHeight="1" x14ac:dyDescent="0.3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2" customHeight="1" x14ac:dyDescent="0.3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99999999999999" customHeight="1" x14ac:dyDescent="0.35">
      <c r="A4" s="35">
        <v>1</v>
      </c>
      <c r="B4" s="35" t="s">
        <v>91</v>
      </c>
      <c r="C4" s="35">
        <v>15036</v>
      </c>
      <c r="D4" s="36" t="s">
        <v>190</v>
      </c>
      <c r="E4" s="36"/>
      <c r="F4" s="35" t="s">
        <v>109</v>
      </c>
      <c r="G4" s="67">
        <f>SUM(tblKaimai[[#This Row],[Roll Members No Data ]:[Roll Members Male Over 65]])</f>
        <v>31</v>
      </c>
      <c r="H4" s="67">
        <f>SUM(tblKaimai[[#This Row],[Associate Members No Data]:[Associate Members Male Over 65]])</f>
        <v>149</v>
      </c>
      <c r="I4" s="37"/>
      <c r="J4" s="39"/>
      <c r="K4" s="37"/>
      <c r="L4" s="37">
        <v>2</v>
      </c>
      <c r="M4" s="37">
        <v>4</v>
      </c>
      <c r="N4" s="37">
        <v>8</v>
      </c>
      <c r="O4" s="37"/>
      <c r="P4" s="37">
        <v>2</v>
      </c>
      <c r="Q4" s="37">
        <v>6</v>
      </c>
      <c r="R4" s="37">
        <v>9</v>
      </c>
      <c r="S4" s="37"/>
      <c r="T4" s="37">
        <v>18</v>
      </c>
      <c r="U4" s="37">
        <v>16</v>
      </c>
      <c r="V4" s="37">
        <v>24</v>
      </c>
      <c r="W4" s="37">
        <v>34</v>
      </c>
      <c r="X4" s="37">
        <v>16</v>
      </c>
      <c r="Y4" s="37">
        <v>10</v>
      </c>
      <c r="Z4" s="37">
        <v>12</v>
      </c>
      <c r="AA4" s="37">
        <v>19</v>
      </c>
      <c r="AB4" s="37">
        <v>16</v>
      </c>
      <c r="AC4" s="37">
        <v>4</v>
      </c>
      <c r="AD4" s="37">
        <v>10</v>
      </c>
      <c r="AE4" s="37">
        <v>13</v>
      </c>
      <c r="AF4" s="37">
        <v>9</v>
      </c>
      <c r="AG4" s="37">
        <v>3</v>
      </c>
      <c r="AH4" s="37">
        <v>72</v>
      </c>
      <c r="AI4" s="37"/>
      <c r="AJ4" s="37">
        <v>2</v>
      </c>
      <c r="AK4" s="37">
        <v>1</v>
      </c>
      <c r="AL4" s="37"/>
      <c r="AM4" s="37"/>
      <c r="AN4" s="37"/>
      <c r="AO4" s="68">
        <v>9</v>
      </c>
      <c r="AP4" s="68">
        <v>3</v>
      </c>
      <c r="AQ4" s="68">
        <v>33</v>
      </c>
      <c r="AR4" s="126">
        <v>1</v>
      </c>
      <c r="AS4" s="126">
        <v>40</v>
      </c>
      <c r="AT4" s="126"/>
      <c r="AU4" s="126"/>
      <c r="AV4" s="126"/>
      <c r="AW4" s="126"/>
      <c r="AX4" s="126"/>
      <c r="AY4" s="126"/>
      <c r="AZ4" s="126"/>
      <c r="BA4" s="126"/>
      <c r="BB4" s="126">
        <v>5</v>
      </c>
      <c r="BC4" s="126">
        <v>25</v>
      </c>
      <c r="BD4" s="126"/>
      <c r="BE4" s="126"/>
      <c r="BF4" s="126">
        <v>2</v>
      </c>
      <c r="BG4" s="126">
        <v>5</v>
      </c>
      <c r="BH4" s="126">
        <v>0.5</v>
      </c>
      <c r="BI4" s="126">
        <v>10</v>
      </c>
      <c r="BJ4" s="126">
        <v>2</v>
      </c>
      <c r="BK4" s="126">
        <v>6</v>
      </c>
      <c r="BL4" s="126">
        <v>1</v>
      </c>
      <c r="BM4" s="126">
        <v>16</v>
      </c>
      <c r="BN4" s="126"/>
      <c r="BO4" s="126"/>
      <c r="BP4" s="126">
        <v>0.5</v>
      </c>
      <c r="BQ4" s="126">
        <v>5.5</v>
      </c>
      <c r="BR4" s="126">
        <v>16</v>
      </c>
      <c r="BS4" s="126">
        <v>70</v>
      </c>
    </row>
    <row r="5" spans="1:71" ht="17.899999999999999" customHeight="1" x14ac:dyDescent="0.35">
      <c r="A5" s="35">
        <f t="shared" ref="A5:A29" si="0">A4+1</f>
        <v>2</v>
      </c>
      <c r="B5" s="35" t="s">
        <v>91</v>
      </c>
      <c r="C5" s="35">
        <v>9365</v>
      </c>
      <c r="D5" s="36" t="s">
        <v>191</v>
      </c>
      <c r="E5" s="36"/>
      <c r="F5" s="35" t="s">
        <v>109</v>
      </c>
      <c r="G5" s="67">
        <f>SUM(tblKaimai[[#This Row],[Roll Members No Data ]:[Roll Members Male Over 65]])</f>
        <v>100</v>
      </c>
      <c r="H5" s="67">
        <f>SUM(tblKaimai[[#This Row],[Associate Members No Data]:[Associate Members Male Over 65]])</f>
        <v>33</v>
      </c>
      <c r="I5" s="37"/>
      <c r="J5" s="39"/>
      <c r="K5" s="39">
        <v>1</v>
      </c>
      <c r="L5" s="39">
        <v>11</v>
      </c>
      <c r="M5" s="39">
        <v>20</v>
      </c>
      <c r="N5" s="39">
        <v>26</v>
      </c>
      <c r="O5" s="39"/>
      <c r="P5" s="39">
        <v>6</v>
      </c>
      <c r="Q5" s="39">
        <v>17</v>
      </c>
      <c r="R5" s="39">
        <v>19</v>
      </c>
      <c r="S5" s="39"/>
      <c r="T5" s="39"/>
      <c r="U5" s="39">
        <v>8</v>
      </c>
      <c r="V5" s="39">
        <v>8</v>
      </c>
      <c r="W5" s="39">
        <v>6</v>
      </c>
      <c r="X5" s="39"/>
      <c r="Y5" s="39">
        <v>4</v>
      </c>
      <c r="Z5" s="39">
        <v>4</v>
      </c>
      <c r="AA5" s="39">
        <v>3</v>
      </c>
      <c r="AB5" s="39"/>
      <c r="AC5" s="39">
        <v>3</v>
      </c>
      <c r="AD5" s="39">
        <v>3</v>
      </c>
      <c r="AE5" s="39"/>
      <c r="AF5" s="39">
        <v>8</v>
      </c>
      <c r="AG5" s="39">
        <v>4</v>
      </c>
      <c r="AH5" s="39">
        <v>78</v>
      </c>
      <c r="AI5" s="39"/>
      <c r="AJ5" s="39"/>
      <c r="AK5" s="39"/>
      <c r="AL5" s="39"/>
      <c r="AM5" s="39"/>
      <c r="AN5" s="39"/>
      <c r="AO5" s="58">
        <v>17</v>
      </c>
      <c r="AP5" s="58">
        <v>16</v>
      </c>
      <c r="AQ5" s="58">
        <v>63</v>
      </c>
      <c r="AR5" s="127">
        <v>1</v>
      </c>
      <c r="AS5" s="127">
        <v>55</v>
      </c>
      <c r="AT5" s="127">
        <v>1</v>
      </c>
      <c r="AU5" s="127">
        <v>10</v>
      </c>
      <c r="AV5" s="127"/>
      <c r="AW5" s="127"/>
      <c r="AX5" s="127"/>
      <c r="AY5" s="127"/>
      <c r="AZ5" s="127">
        <v>1</v>
      </c>
      <c r="BA5" s="127">
        <v>5</v>
      </c>
      <c r="BB5" s="127">
        <v>20</v>
      </c>
      <c r="BC5" s="127">
        <v>51</v>
      </c>
      <c r="BD5" s="127">
        <v>1</v>
      </c>
      <c r="BE5" s="127">
        <v>5</v>
      </c>
      <c r="BF5" s="127">
        <v>6</v>
      </c>
      <c r="BG5" s="127">
        <v>17</v>
      </c>
      <c r="BH5" s="127"/>
      <c r="BI5" s="127"/>
      <c r="BJ5" s="127">
        <v>6</v>
      </c>
      <c r="BK5" s="127">
        <v>7</v>
      </c>
      <c r="BL5" s="127">
        <v>1</v>
      </c>
      <c r="BM5" s="127">
        <v>15</v>
      </c>
      <c r="BN5" s="127">
        <v>34</v>
      </c>
      <c r="BO5" s="127">
        <v>50</v>
      </c>
      <c r="BP5" s="127">
        <v>1</v>
      </c>
      <c r="BQ5" s="127">
        <v>15</v>
      </c>
      <c r="BR5" s="127">
        <v>1</v>
      </c>
      <c r="BS5" s="127">
        <v>5</v>
      </c>
    </row>
    <row r="6" spans="1:71" ht="17.899999999999999" customHeight="1" x14ac:dyDescent="0.35">
      <c r="A6" s="35">
        <f t="shared" si="0"/>
        <v>3</v>
      </c>
      <c r="B6" s="35" t="s">
        <v>91</v>
      </c>
      <c r="C6" s="35">
        <v>9367</v>
      </c>
      <c r="D6" s="36" t="s">
        <v>192</v>
      </c>
      <c r="E6" s="36"/>
      <c r="F6" s="35" t="s">
        <v>109</v>
      </c>
      <c r="G6" s="67">
        <f>SUM(tblKaimai[[#This Row],[Roll Members No Data ]:[Roll Members Male Over 65]])</f>
        <v>34</v>
      </c>
      <c r="H6" s="67">
        <f>SUM(tblKaimai[[#This Row],[Associate Members No Data]:[Associate Members Male Over 65]])</f>
        <v>0</v>
      </c>
      <c r="I6" s="37"/>
      <c r="J6" s="39"/>
      <c r="K6" s="39">
        <v>4</v>
      </c>
      <c r="L6" s="39">
        <v>1</v>
      </c>
      <c r="M6" s="39">
        <v>6</v>
      </c>
      <c r="N6" s="39">
        <v>5</v>
      </c>
      <c r="O6" s="39">
        <v>6</v>
      </c>
      <c r="P6" s="39">
        <v>2</v>
      </c>
      <c r="Q6" s="39">
        <v>8</v>
      </c>
      <c r="R6" s="39">
        <v>2</v>
      </c>
      <c r="S6" s="39">
        <v>0</v>
      </c>
      <c r="T6" s="39"/>
      <c r="U6" s="39"/>
      <c r="V6" s="39"/>
      <c r="W6" s="39"/>
      <c r="X6" s="39"/>
      <c r="Y6" s="39"/>
      <c r="Z6" s="39"/>
      <c r="AA6" s="39"/>
      <c r="AB6" s="39">
        <v>2</v>
      </c>
      <c r="AC6" s="39"/>
      <c r="AD6" s="39"/>
      <c r="AE6" s="39"/>
      <c r="AF6" s="39">
        <v>6</v>
      </c>
      <c r="AG6" s="39">
        <v>6</v>
      </c>
      <c r="AH6" s="39">
        <v>19</v>
      </c>
      <c r="AI6" s="39"/>
      <c r="AJ6" s="39"/>
      <c r="AK6" s="39"/>
      <c r="AL6" s="39"/>
      <c r="AM6" s="39"/>
      <c r="AN6" s="39"/>
      <c r="AO6" s="58">
        <v>4</v>
      </c>
      <c r="AP6" s="58">
        <v>5</v>
      </c>
      <c r="AQ6" s="58">
        <v>15</v>
      </c>
      <c r="AR6" s="127">
        <v>1</v>
      </c>
      <c r="AS6" s="127">
        <v>20</v>
      </c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>
        <v>1</v>
      </c>
      <c r="BK6" s="127">
        <v>4</v>
      </c>
      <c r="BL6" s="127"/>
      <c r="BM6" s="127"/>
      <c r="BN6" s="127"/>
      <c r="BO6" s="127"/>
      <c r="BP6" s="127"/>
      <c r="BQ6" s="127"/>
      <c r="BR6" s="127">
        <v>5</v>
      </c>
      <c r="BS6" s="127">
        <v>15</v>
      </c>
    </row>
    <row r="7" spans="1:71" ht="17.899999999999999" customHeight="1" x14ac:dyDescent="0.35">
      <c r="A7" s="35">
        <f t="shared" si="0"/>
        <v>4</v>
      </c>
      <c r="B7" s="35" t="s">
        <v>91</v>
      </c>
      <c r="C7" s="35">
        <v>9368</v>
      </c>
      <c r="D7" s="36" t="s">
        <v>193</v>
      </c>
      <c r="E7" s="36"/>
      <c r="F7" s="35" t="s">
        <v>109</v>
      </c>
      <c r="G7" s="67">
        <f>SUM(tblKaimai[[#This Row],[Roll Members No Data ]:[Roll Members Male Over 65]])</f>
        <v>59</v>
      </c>
      <c r="H7" s="67">
        <f>SUM(tblKaimai[[#This Row],[Associate Members No Data]:[Associate Members Male Over 65]])</f>
        <v>3</v>
      </c>
      <c r="I7" s="37"/>
      <c r="J7" s="39"/>
      <c r="K7" s="39"/>
      <c r="L7" s="39">
        <v>3</v>
      </c>
      <c r="M7" s="39">
        <v>5</v>
      </c>
      <c r="N7" s="39">
        <v>41</v>
      </c>
      <c r="O7" s="39"/>
      <c r="P7" s="39">
        <v>2</v>
      </c>
      <c r="Q7" s="39">
        <v>3</v>
      </c>
      <c r="R7" s="37">
        <v>5</v>
      </c>
      <c r="S7" s="39"/>
      <c r="T7" s="39"/>
      <c r="U7" s="39"/>
      <c r="V7" s="39">
        <v>1</v>
      </c>
      <c r="W7" s="39"/>
      <c r="X7" s="39"/>
      <c r="Y7" s="39"/>
      <c r="Z7" s="39">
        <v>1</v>
      </c>
      <c r="AA7" s="39">
        <v>1</v>
      </c>
      <c r="AB7" s="39">
        <v>10</v>
      </c>
      <c r="AC7" s="39">
        <v>5</v>
      </c>
      <c r="AD7" s="39">
        <v>1</v>
      </c>
      <c r="AE7" s="39">
        <v>9</v>
      </c>
      <c r="AF7" s="39">
        <v>1</v>
      </c>
      <c r="AG7" s="39"/>
      <c r="AH7" s="39">
        <v>33</v>
      </c>
      <c r="AI7" s="39"/>
      <c r="AJ7" s="39"/>
      <c r="AK7" s="39"/>
      <c r="AL7" s="39"/>
      <c r="AM7" s="39"/>
      <c r="AN7" s="39">
        <v>2</v>
      </c>
      <c r="AO7" s="58">
        <v>1</v>
      </c>
      <c r="AP7" s="58"/>
      <c r="AQ7" s="58">
        <v>3</v>
      </c>
      <c r="AR7" s="127">
        <v>1</v>
      </c>
      <c r="AS7" s="127">
        <v>20</v>
      </c>
      <c r="AT7" s="127"/>
      <c r="AU7" s="127"/>
      <c r="AV7" s="127"/>
      <c r="AW7" s="127"/>
      <c r="AX7" s="127"/>
      <c r="AY7" s="127"/>
      <c r="AZ7" s="127"/>
      <c r="BA7" s="127"/>
      <c r="BB7" s="127">
        <v>13</v>
      </c>
      <c r="BC7" s="127">
        <v>50</v>
      </c>
      <c r="BD7" s="127"/>
      <c r="BE7" s="127"/>
      <c r="BF7" s="127">
        <v>3</v>
      </c>
      <c r="BG7" s="127">
        <v>6</v>
      </c>
      <c r="BH7" s="127"/>
      <c r="BI7" s="127"/>
      <c r="BJ7" s="127">
        <v>6</v>
      </c>
      <c r="BK7" s="127">
        <v>27</v>
      </c>
      <c r="BL7" s="127">
        <v>1</v>
      </c>
      <c r="BM7" s="127">
        <v>12.5</v>
      </c>
      <c r="BN7" s="127">
        <v>3</v>
      </c>
      <c r="BO7" s="127">
        <v>18</v>
      </c>
      <c r="BP7" s="127"/>
      <c r="BQ7" s="127"/>
      <c r="BR7" s="127">
        <v>2</v>
      </c>
      <c r="BS7" s="127">
        <v>10</v>
      </c>
    </row>
    <row r="8" spans="1:71" ht="17.899999999999999" customHeight="1" x14ac:dyDescent="0.35">
      <c r="A8" s="35">
        <f t="shared" si="0"/>
        <v>5</v>
      </c>
      <c r="B8" s="35" t="s">
        <v>91</v>
      </c>
      <c r="C8" s="35">
        <v>9376</v>
      </c>
      <c r="D8" s="36" t="s">
        <v>194</v>
      </c>
      <c r="E8" s="36"/>
      <c r="F8" s="35" t="s">
        <v>109</v>
      </c>
      <c r="G8" s="67">
        <f>SUM(tblKaimai[[#This Row],[Roll Members No Data ]:[Roll Members Male Over 65]])</f>
        <v>34</v>
      </c>
      <c r="H8" s="67">
        <f>SUM(tblKaimai[[#This Row],[Associate Members No Data]:[Associate Members Male Over 65]])</f>
        <v>6</v>
      </c>
      <c r="I8" s="37"/>
      <c r="J8" s="39"/>
      <c r="K8" s="39"/>
      <c r="L8" s="39"/>
      <c r="M8" s="39">
        <v>2</v>
      </c>
      <c r="N8" s="39">
        <v>21</v>
      </c>
      <c r="O8" s="39"/>
      <c r="P8" s="39"/>
      <c r="Q8" s="39">
        <v>1</v>
      </c>
      <c r="R8" s="39">
        <v>10</v>
      </c>
      <c r="S8" s="39"/>
      <c r="T8" s="39"/>
      <c r="U8" s="39"/>
      <c r="V8" s="39"/>
      <c r="W8" s="39">
        <v>1</v>
      </c>
      <c r="X8" s="39"/>
      <c r="Y8" s="39"/>
      <c r="Z8" s="39">
        <v>1</v>
      </c>
      <c r="AA8" s="39">
        <v>4</v>
      </c>
      <c r="AB8" s="39"/>
      <c r="AC8" s="39"/>
      <c r="AD8" s="39"/>
      <c r="AE8" s="39">
        <v>1</v>
      </c>
      <c r="AF8" s="39"/>
      <c r="AG8" s="39"/>
      <c r="AH8" s="39">
        <v>18</v>
      </c>
      <c r="AI8" s="39"/>
      <c r="AJ8" s="39"/>
      <c r="AK8" s="39"/>
      <c r="AL8" s="39"/>
      <c r="AM8" s="39"/>
      <c r="AN8" s="39"/>
      <c r="AO8" s="58">
        <v>12</v>
      </c>
      <c r="AP8" s="58"/>
      <c r="AQ8" s="58"/>
      <c r="AR8" s="127">
        <v>2</v>
      </c>
      <c r="AS8" s="127">
        <v>25</v>
      </c>
      <c r="AT8" s="127">
        <v>6</v>
      </c>
      <c r="AU8" s="127">
        <v>25</v>
      </c>
      <c r="AV8" s="127"/>
      <c r="AW8" s="127"/>
      <c r="AX8" s="127">
        <v>6</v>
      </c>
      <c r="AY8" s="127">
        <v>25</v>
      </c>
      <c r="AZ8" s="127"/>
      <c r="BA8" s="127"/>
      <c r="BB8" s="127">
        <v>26</v>
      </c>
      <c r="BC8" s="127">
        <v>20</v>
      </c>
      <c r="BD8" s="127"/>
      <c r="BE8" s="127"/>
      <c r="BF8" s="127"/>
      <c r="BG8" s="127"/>
      <c r="BH8" s="127"/>
      <c r="BI8" s="127"/>
      <c r="BJ8" s="127">
        <v>4</v>
      </c>
      <c r="BK8" s="127">
        <v>8</v>
      </c>
      <c r="BL8" s="127">
        <v>1</v>
      </c>
      <c r="BM8" s="127">
        <v>24</v>
      </c>
      <c r="BN8" s="127">
        <v>3</v>
      </c>
      <c r="BO8" s="127">
        <v>8</v>
      </c>
      <c r="BP8" s="127"/>
      <c r="BQ8" s="127"/>
      <c r="BR8" s="127">
        <v>12</v>
      </c>
      <c r="BS8" s="127">
        <v>8</v>
      </c>
    </row>
    <row r="9" spans="1:71" ht="17.899999999999999" customHeight="1" x14ac:dyDescent="0.35">
      <c r="A9" s="35">
        <f t="shared" si="0"/>
        <v>6</v>
      </c>
      <c r="B9" s="35" t="s">
        <v>91</v>
      </c>
      <c r="C9" s="35">
        <v>9369</v>
      </c>
      <c r="D9" s="36" t="s">
        <v>195</v>
      </c>
      <c r="E9" s="36"/>
      <c r="F9" s="35" t="s">
        <v>109</v>
      </c>
      <c r="G9" s="67">
        <f>SUM(tblKaimai[[#This Row],[Roll Members No Data ]:[Roll Members Male Over 65]])</f>
        <v>134</v>
      </c>
      <c r="H9" s="67">
        <f>SUM(tblKaimai[[#This Row],[Associate Members No Data]:[Associate Members Male Over 65]])</f>
        <v>101</v>
      </c>
      <c r="I9" s="37"/>
      <c r="J9" s="39"/>
      <c r="K9" s="39">
        <v>5</v>
      </c>
      <c r="L9" s="39">
        <v>11</v>
      </c>
      <c r="M9" s="39">
        <v>14</v>
      </c>
      <c r="N9" s="39">
        <v>50</v>
      </c>
      <c r="O9" s="39">
        <v>7</v>
      </c>
      <c r="P9" s="39">
        <v>6</v>
      </c>
      <c r="Q9" s="39">
        <v>11</v>
      </c>
      <c r="R9" s="39">
        <v>30</v>
      </c>
      <c r="S9" s="39"/>
      <c r="T9" s="39">
        <v>13</v>
      </c>
      <c r="U9" s="39">
        <v>8</v>
      </c>
      <c r="V9" s="39">
        <v>19</v>
      </c>
      <c r="W9" s="39">
        <v>16</v>
      </c>
      <c r="X9" s="39">
        <v>13</v>
      </c>
      <c r="Y9" s="39">
        <v>7</v>
      </c>
      <c r="Z9" s="39">
        <v>11</v>
      </c>
      <c r="AA9" s="39">
        <v>14</v>
      </c>
      <c r="AB9" s="39">
        <v>22</v>
      </c>
      <c r="AC9" s="39">
        <v>4</v>
      </c>
      <c r="AD9" s="39">
        <v>5</v>
      </c>
      <c r="AE9" s="39">
        <v>1</v>
      </c>
      <c r="AF9" s="39">
        <v>9</v>
      </c>
      <c r="AG9" s="39">
        <v>5</v>
      </c>
      <c r="AH9" s="39">
        <v>79</v>
      </c>
      <c r="AI9" s="39"/>
      <c r="AJ9" s="39">
        <v>1</v>
      </c>
      <c r="AK9" s="39"/>
      <c r="AL9" s="39"/>
      <c r="AM9" s="39"/>
      <c r="AN9" s="39">
        <v>1</v>
      </c>
      <c r="AO9" s="58">
        <v>7</v>
      </c>
      <c r="AP9" s="58">
        <v>4</v>
      </c>
      <c r="AQ9" s="58">
        <v>6</v>
      </c>
      <c r="AR9" s="127">
        <v>2</v>
      </c>
      <c r="AS9" s="127">
        <v>80</v>
      </c>
      <c r="AT9" s="127"/>
      <c r="AU9" s="127"/>
      <c r="AV9" s="127"/>
      <c r="AW9" s="127"/>
      <c r="AX9" s="127"/>
      <c r="AY9" s="127"/>
      <c r="AZ9" s="127"/>
      <c r="BA9" s="127"/>
      <c r="BB9" s="127">
        <v>7</v>
      </c>
      <c r="BC9" s="127">
        <v>18</v>
      </c>
      <c r="BD9" s="127"/>
      <c r="BE9" s="127"/>
      <c r="BF9" s="127">
        <v>1</v>
      </c>
      <c r="BG9" s="127">
        <v>3</v>
      </c>
      <c r="BH9" s="127">
        <v>1</v>
      </c>
      <c r="BI9" s="127">
        <v>30</v>
      </c>
      <c r="BJ9" s="127">
        <v>1</v>
      </c>
      <c r="BK9" s="127">
        <v>3</v>
      </c>
      <c r="BL9" s="127">
        <v>1</v>
      </c>
      <c r="BM9" s="127">
        <v>30</v>
      </c>
      <c r="BN9" s="127">
        <v>12</v>
      </c>
      <c r="BO9" s="127">
        <v>50</v>
      </c>
      <c r="BP9" s="127">
        <v>1</v>
      </c>
      <c r="BQ9" s="127">
        <v>3</v>
      </c>
      <c r="BR9" s="127">
        <v>36</v>
      </c>
      <c r="BS9" s="127">
        <v>26</v>
      </c>
    </row>
    <row r="10" spans="1:71" ht="17.899999999999999" customHeight="1" x14ac:dyDescent="0.35">
      <c r="A10" s="35">
        <f t="shared" si="0"/>
        <v>7</v>
      </c>
      <c r="B10" s="35" t="s">
        <v>91</v>
      </c>
      <c r="C10" s="35">
        <v>9393</v>
      </c>
      <c r="D10" s="36" t="s">
        <v>196</v>
      </c>
      <c r="E10" s="36"/>
      <c r="F10" s="35" t="s">
        <v>109</v>
      </c>
      <c r="G10" s="67">
        <f>SUM(tblKaimai[[#This Row],[Roll Members No Data ]:[Roll Members Male Over 65]])</f>
        <v>24</v>
      </c>
      <c r="H10" s="67">
        <f>SUM(tblKaimai[[#This Row],[Associate Members No Data]:[Associate Members Male Over 65]])</f>
        <v>11</v>
      </c>
      <c r="I10" s="37"/>
      <c r="J10" s="39"/>
      <c r="K10" s="39">
        <v>2</v>
      </c>
      <c r="L10" s="39">
        <v>5</v>
      </c>
      <c r="M10" s="39">
        <v>2</v>
      </c>
      <c r="N10" s="39">
        <v>5</v>
      </c>
      <c r="O10" s="39">
        <v>3</v>
      </c>
      <c r="P10" s="39">
        <v>3</v>
      </c>
      <c r="Q10" s="39"/>
      <c r="R10" s="39">
        <v>4</v>
      </c>
      <c r="S10" s="39"/>
      <c r="T10" s="39">
        <v>2</v>
      </c>
      <c r="U10" s="39">
        <v>2</v>
      </c>
      <c r="V10" s="39">
        <v>2</v>
      </c>
      <c r="W10" s="39">
        <v>1</v>
      </c>
      <c r="X10" s="39"/>
      <c r="Y10" s="39">
        <v>3</v>
      </c>
      <c r="Z10" s="39">
        <v>1</v>
      </c>
      <c r="AA10" s="39"/>
      <c r="AB10" s="39"/>
      <c r="AC10" s="39">
        <v>2</v>
      </c>
      <c r="AD10" s="39"/>
      <c r="AE10" s="39"/>
      <c r="AF10" s="39">
        <v>9</v>
      </c>
      <c r="AG10" s="39">
        <v>4</v>
      </c>
      <c r="AH10" s="39">
        <v>14</v>
      </c>
      <c r="AI10" s="39"/>
      <c r="AJ10" s="39"/>
      <c r="AK10" s="39">
        <v>3</v>
      </c>
      <c r="AL10" s="39"/>
      <c r="AM10" s="39"/>
      <c r="AN10" s="39"/>
      <c r="AO10" s="58">
        <v>8</v>
      </c>
      <c r="AP10" s="58">
        <v>2</v>
      </c>
      <c r="AQ10" s="58">
        <v>10</v>
      </c>
      <c r="AR10" s="127">
        <v>1</v>
      </c>
      <c r="AS10" s="127">
        <v>3</v>
      </c>
      <c r="AT10" s="127"/>
      <c r="AU10" s="127"/>
      <c r="AV10" s="127"/>
      <c r="AW10" s="127"/>
      <c r="AX10" s="127"/>
      <c r="AY10" s="127"/>
      <c r="AZ10" s="127"/>
      <c r="BA10" s="127"/>
      <c r="BB10" s="127">
        <v>4</v>
      </c>
      <c r="BC10" s="127">
        <v>2</v>
      </c>
      <c r="BD10" s="127"/>
      <c r="BE10" s="127"/>
      <c r="BF10" s="127">
        <v>2</v>
      </c>
      <c r="BG10" s="127">
        <v>2</v>
      </c>
      <c r="BH10" s="127"/>
      <c r="BI10" s="127"/>
      <c r="BJ10" s="127">
        <v>2</v>
      </c>
      <c r="BK10" s="127">
        <v>2</v>
      </c>
      <c r="BL10" s="127"/>
      <c r="BM10" s="127"/>
      <c r="BN10" s="127">
        <v>1</v>
      </c>
      <c r="BO10" s="127">
        <v>15</v>
      </c>
      <c r="BP10" s="127"/>
      <c r="BQ10" s="127"/>
      <c r="BR10" s="127"/>
      <c r="BS10" s="127"/>
    </row>
    <row r="11" spans="1:71" ht="17.899999999999999" customHeight="1" x14ac:dyDescent="0.35">
      <c r="A11" s="35">
        <f t="shared" si="0"/>
        <v>8</v>
      </c>
      <c r="B11" s="35" t="s">
        <v>91</v>
      </c>
      <c r="C11" s="35">
        <v>9396</v>
      </c>
      <c r="D11" s="36" t="s">
        <v>197</v>
      </c>
      <c r="E11" s="36"/>
      <c r="F11" s="35" t="s">
        <v>109</v>
      </c>
      <c r="G11" s="67">
        <f>SUM(tblKaimai[[#This Row],[Roll Members No Data ]:[Roll Members Male Over 65]])</f>
        <v>82</v>
      </c>
      <c r="H11" s="67">
        <f>SUM(tblKaimai[[#This Row],[Associate Members No Data]:[Associate Members Male Over 65]])</f>
        <v>50</v>
      </c>
      <c r="I11" s="37"/>
      <c r="J11" s="39"/>
      <c r="K11" s="39">
        <v>2</v>
      </c>
      <c r="L11" s="39">
        <v>5</v>
      </c>
      <c r="M11" s="39">
        <v>14</v>
      </c>
      <c r="N11" s="39">
        <v>30</v>
      </c>
      <c r="O11" s="39">
        <v>1</v>
      </c>
      <c r="P11" s="39">
        <v>4</v>
      </c>
      <c r="Q11" s="39">
        <v>9</v>
      </c>
      <c r="R11" s="39">
        <v>17</v>
      </c>
      <c r="S11" s="39"/>
      <c r="T11" s="39">
        <v>2</v>
      </c>
      <c r="U11" s="39">
        <v>7</v>
      </c>
      <c r="V11" s="39">
        <v>6</v>
      </c>
      <c r="W11" s="39">
        <v>16</v>
      </c>
      <c r="X11" s="39">
        <v>3</v>
      </c>
      <c r="Y11" s="39">
        <v>5</v>
      </c>
      <c r="Z11" s="39">
        <v>4</v>
      </c>
      <c r="AA11" s="39">
        <v>7</v>
      </c>
      <c r="AB11" s="39">
        <v>9</v>
      </c>
      <c r="AC11" s="39">
        <v>2</v>
      </c>
      <c r="AD11" s="39"/>
      <c r="AE11" s="39">
        <v>29</v>
      </c>
      <c r="AF11" s="39">
        <v>11</v>
      </c>
      <c r="AG11" s="39">
        <v>5</v>
      </c>
      <c r="AH11" s="39">
        <v>67</v>
      </c>
      <c r="AI11" s="39"/>
      <c r="AJ11" s="39">
        <v>1</v>
      </c>
      <c r="AK11" s="39"/>
      <c r="AL11" s="39"/>
      <c r="AM11" s="39"/>
      <c r="AN11" s="39"/>
      <c r="AO11" s="58">
        <v>15</v>
      </c>
      <c r="AP11" s="58">
        <v>15</v>
      </c>
      <c r="AQ11" s="58">
        <v>20</v>
      </c>
      <c r="AR11" s="127">
        <v>1</v>
      </c>
      <c r="AS11" s="127">
        <v>40</v>
      </c>
      <c r="AT11" s="127"/>
      <c r="AU11" s="127"/>
      <c r="AV11" s="127"/>
      <c r="AW11" s="127"/>
      <c r="AX11" s="127"/>
      <c r="AY11" s="127"/>
      <c r="AZ11" s="127"/>
      <c r="BA11" s="127"/>
      <c r="BB11" s="127">
        <v>5</v>
      </c>
      <c r="BC11" s="127">
        <v>5</v>
      </c>
      <c r="BD11" s="127">
        <v>1</v>
      </c>
      <c r="BE11" s="127">
        <v>20</v>
      </c>
      <c r="BF11" s="127">
        <v>5</v>
      </c>
      <c r="BG11" s="127">
        <v>10</v>
      </c>
      <c r="BH11" s="127"/>
      <c r="BI11" s="127"/>
      <c r="BJ11" s="127">
        <v>4</v>
      </c>
      <c r="BK11" s="127">
        <v>10</v>
      </c>
      <c r="BL11" s="127">
        <v>1</v>
      </c>
      <c r="BM11" s="127">
        <v>15</v>
      </c>
      <c r="BN11" s="127">
        <v>1</v>
      </c>
      <c r="BO11" s="127">
        <v>3</v>
      </c>
      <c r="BP11" s="127"/>
      <c r="BQ11" s="127"/>
      <c r="BR11" s="127">
        <v>19</v>
      </c>
      <c r="BS11" s="127">
        <v>39</v>
      </c>
    </row>
    <row r="12" spans="1:71" ht="17.899999999999999" customHeight="1" x14ac:dyDescent="0.35">
      <c r="A12" s="35">
        <f t="shared" si="0"/>
        <v>9</v>
      </c>
      <c r="B12" s="35" t="s">
        <v>91</v>
      </c>
      <c r="C12" s="35">
        <v>9397</v>
      </c>
      <c r="D12" s="36" t="s">
        <v>198</v>
      </c>
      <c r="E12" s="36"/>
      <c r="F12" s="35" t="s">
        <v>109</v>
      </c>
      <c r="G12" s="67">
        <f>SUM(tblKaimai[[#This Row],[Roll Members No Data ]:[Roll Members Male Over 65]])</f>
        <v>13</v>
      </c>
      <c r="H12" s="67">
        <f>SUM(tblKaimai[[#This Row],[Associate Members No Data]:[Associate Members Male Over 65]])</f>
        <v>23</v>
      </c>
      <c r="I12" s="37"/>
      <c r="J12" s="39"/>
      <c r="K12" s="39"/>
      <c r="L12" s="39"/>
      <c r="M12" s="39">
        <v>1</v>
      </c>
      <c r="N12" s="39">
        <v>9</v>
      </c>
      <c r="O12" s="39"/>
      <c r="P12" s="39"/>
      <c r="Q12" s="39"/>
      <c r="R12" s="39">
        <v>3</v>
      </c>
      <c r="S12" s="39"/>
      <c r="T12" s="39"/>
      <c r="U12" s="39"/>
      <c r="V12" s="39">
        <v>3</v>
      </c>
      <c r="W12" s="39">
        <v>11</v>
      </c>
      <c r="X12" s="39"/>
      <c r="Y12" s="39"/>
      <c r="Z12" s="39">
        <v>1</v>
      </c>
      <c r="AA12" s="39">
        <v>8</v>
      </c>
      <c r="AB12" s="39"/>
      <c r="AC12" s="39">
        <v>1</v>
      </c>
      <c r="AD12" s="39"/>
      <c r="AE12" s="39"/>
      <c r="AF12" s="39">
        <v>2</v>
      </c>
      <c r="AG12" s="39"/>
      <c r="AH12" s="39">
        <v>20</v>
      </c>
      <c r="AI12" s="39"/>
      <c r="AJ12" s="39"/>
      <c r="AK12" s="39"/>
      <c r="AL12" s="39"/>
      <c r="AM12" s="39"/>
      <c r="AN12" s="39"/>
      <c r="AO12" s="58"/>
      <c r="AP12" s="58"/>
      <c r="AQ12" s="58">
        <v>5</v>
      </c>
      <c r="AR12" s="127">
        <v>1</v>
      </c>
      <c r="AS12" s="127">
        <v>10</v>
      </c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>
        <v>1</v>
      </c>
      <c r="BO12" s="127">
        <v>2.5</v>
      </c>
      <c r="BP12" s="127">
        <v>2</v>
      </c>
      <c r="BQ12" s="127">
        <v>5</v>
      </c>
      <c r="BR12" s="127">
        <v>3</v>
      </c>
      <c r="BS12" s="127">
        <v>15</v>
      </c>
    </row>
    <row r="13" spans="1:71" ht="17.899999999999999" customHeight="1" x14ac:dyDescent="0.35">
      <c r="A13" s="35">
        <f t="shared" si="0"/>
        <v>10</v>
      </c>
      <c r="B13" s="35" t="s">
        <v>91</v>
      </c>
      <c r="C13" s="35">
        <v>9373</v>
      </c>
      <c r="D13" s="36" t="s">
        <v>199</v>
      </c>
      <c r="E13" s="36"/>
      <c r="F13" s="35" t="s">
        <v>109</v>
      </c>
      <c r="G13" s="67">
        <f>SUM(tblKaimai[[#This Row],[Roll Members No Data ]:[Roll Members Male Over 65]])</f>
        <v>19</v>
      </c>
      <c r="H13" s="67">
        <f>SUM(tblKaimai[[#This Row],[Associate Members No Data]:[Associate Members Male Over 65]])</f>
        <v>24</v>
      </c>
      <c r="I13" s="37"/>
      <c r="J13" s="39"/>
      <c r="K13" s="39"/>
      <c r="L13" s="39"/>
      <c r="M13" s="39">
        <v>3</v>
      </c>
      <c r="N13" s="39">
        <v>9</v>
      </c>
      <c r="O13" s="39"/>
      <c r="P13" s="39"/>
      <c r="Q13" s="39">
        <v>1</v>
      </c>
      <c r="R13" s="39">
        <v>6</v>
      </c>
      <c r="S13" s="39"/>
      <c r="T13" s="39"/>
      <c r="U13" s="39"/>
      <c r="V13" s="39">
        <v>6</v>
      </c>
      <c r="W13" s="39">
        <v>10</v>
      </c>
      <c r="X13" s="39"/>
      <c r="Y13" s="39"/>
      <c r="Z13" s="39">
        <v>3</v>
      </c>
      <c r="AA13" s="39">
        <v>5</v>
      </c>
      <c r="AB13" s="39"/>
      <c r="AC13" s="39"/>
      <c r="AD13" s="39"/>
      <c r="AE13" s="39"/>
      <c r="AF13" s="39"/>
      <c r="AG13" s="39"/>
      <c r="AH13" s="39">
        <v>12</v>
      </c>
      <c r="AI13" s="39"/>
      <c r="AJ13" s="39"/>
      <c r="AK13" s="39"/>
      <c r="AL13" s="39"/>
      <c r="AM13" s="39"/>
      <c r="AN13" s="39"/>
      <c r="AO13" s="58"/>
      <c r="AP13" s="58"/>
      <c r="AQ13" s="58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>
        <v>3</v>
      </c>
      <c r="BC13" s="127">
        <v>20</v>
      </c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>
        <v>3</v>
      </c>
      <c r="BO13" s="127">
        <v>5</v>
      </c>
      <c r="BP13" s="127"/>
      <c r="BQ13" s="127"/>
      <c r="BR13" s="127"/>
      <c r="BS13" s="127"/>
    </row>
    <row r="14" spans="1:71" ht="17.899999999999999" customHeight="1" x14ac:dyDescent="0.35">
      <c r="A14" s="35">
        <f t="shared" si="0"/>
        <v>11</v>
      </c>
      <c r="B14" s="35" t="s">
        <v>91</v>
      </c>
      <c r="C14" s="35">
        <v>9375</v>
      </c>
      <c r="D14" s="36" t="s">
        <v>200</v>
      </c>
      <c r="E14" s="36"/>
      <c r="F14" s="35" t="s">
        <v>109</v>
      </c>
      <c r="G14" s="67">
        <f>SUM(tblKaimai[[#This Row],[Roll Members No Data ]:[Roll Members Male Over 65]])</f>
        <v>51</v>
      </c>
      <c r="H14" s="67">
        <f>SUM(tblKaimai[[#This Row],[Associate Members No Data]:[Associate Members Male Over 65]])</f>
        <v>54</v>
      </c>
      <c r="I14" s="37"/>
      <c r="J14" s="39"/>
      <c r="K14" s="37"/>
      <c r="L14" s="37">
        <v>3</v>
      </c>
      <c r="M14" s="37">
        <v>4</v>
      </c>
      <c r="N14" s="37">
        <v>27</v>
      </c>
      <c r="O14" s="37">
        <v>3</v>
      </c>
      <c r="P14" s="37"/>
      <c r="Q14" s="37">
        <v>3</v>
      </c>
      <c r="R14" s="37">
        <v>11</v>
      </c>
      <c r="S14" s="37"/>
      <c r="T14" s="37"/>
      <c r="U14" s="37"/>
      <c r="V14" s="37">
        <v>7</v>
      </c>
      <c r="W14" s="37">
        <v>23</v>
      </c>
      <c r="X14" s="37"/>
      <c r="Y14" s="37"/>
      <c r="Z14" s="37">
        <v>9</v>
      </c>
      <c r="AA14" s="37">
        <v>15</v>
      </c>
      <c r="AB14" s="37">
        <v>4</v>
      </c>
      <c r="AC14" s="37">
        <v>12</v>
      </c>
      <c r="AD14" s="37">
        <v>1</v>
      </c>
      <c r="AE14" s="37">
        <v>13</v>
      </c>
      <c r="AF14" s="37">
        <v>6</v>
      </c>
      <c r="AG14" s="37">
        <v>2</v>
      </c>
      <c r="AH14" s="37">
        <v>30</v>
      </c>
      <c r="AI14" s="37"/>
      <c r="AJ14" s="37">
        <v>1</v>
      </c>
      <c r="AK14" s="37"/>
      <c r="AL14" s="37"/>
      <c r="AM14" s="37"/>
      <c r="AN14" s="37"/>
      <c r="AO14" s="68">
        <v>4</v>
      </c>
      <c r="AP14" s="68"/>
      <c r="AQ14" s="68">
        <v>16</v>
      </c>
      <c r="AR14" s="126">
        <v>1</v>
      </c>
      <c r="AS14" s="126">
        <v>40</v>
      </c>
      <c r="AT14" s="126"/>
      <c r="AU14" s="126"/>
      <c r="AV14" s="126"/>
      <c r="AW14" s="126"/>
      <c r="AX14" s="126"/>
      <c r="AY14" s="126"/>
      <c r="AZ14" s="126"/>
      <c r="BA14" s="126"/>
      <c r="BB14" s="126">
        <v>5</v>
      </c>
      <c r="BC14" s="126">
        <v>10</v>
      </c>
      <c r="BD14" s="126"/>
      <c r="BE14" s="126"/>
      <c r="BF14" s="126"/>
      <c r="BG14" s="126"/>
      <c r="BH14" s="126"/>
      <c r="BI14" s="126"/>
      <c r="BJ14" s="126">
        <v>2</v>
      </c>
      <c r="BK14" s="126">
        <v>4</v>
      </c>
      <c r="BL14" s="126">
        <v>1</v>
      </c>
      <c r="BM14" s="126">
        <v>12</v>
      </c>
      <c r="BN14" s="126">
        <v>4</v>
      </c>
      <c r="BO14" s="126">
        <v>8</v>
      </c>
      <c r="BP14" s="126">
        <v>1</v>
      </c>
      <c r="BQ14" s="126">
        <v>9</v>
      </c>
      <c r="BR14" s="126">
        <v>68</v>
      </c>
      <c r="BS14" s="126">
        <v>106</v>
      </c>
    </row>
    <row r="15" spans="1:71" ht="17.899999999999999" customHeight="1" x14ac:dyDescent="0.35">
      <c r="A15" s="35">
        <f t="shared" si="0"/>
        <v>12</v>
      </c>
      <c r="B15" s="35" t="s">
        <v>91</v>
      </c>
      <c r="C15" s="35">
        <v>9377</v>
      </c>
      <c r="D15" s="36" t="s">
        <v>201</v>
      </c>
      <c r="E15" s="36"/>
      <c r="F15" s="35" t="s">
        <v>109</v>
      </c>
      <c r="G15" s="67">
        <f>SUM(tblKaimai[[#This Row],[Roll Members No Data ]:[Roll Members Male Over 65]])</f>
        <v>53</v>
      </c>
      <c r="H15" s="67">
        <f>SUM(tblKaimai[[#This Row],[Associate Members No Data]:[Associate Members Male Over 65]])</f>
        <v>16</v>
      </c>
      <c r="I15" s="37"/>
      <c r="J15" s="39"/>
      <c r="K15" s="37"/>
      <c r="L15" s="37"/>
      <c r="M15" s="37">
        <v>13</v>
      </c>
      <c r="N15" s="37">
        <v>22</v>
      </c>
      <c r="O15" s="37">
        <v>1</v>
      </c>
      <c r="P15" s="37"/>
      <c r="Q15" s="37">
        <v>5</v>
      </c>
      <c r="R15" s="37">
        <v>12</v>
      </c>
      <c r="S15" s="37"/>
      <c r="T15" s="37">
        <v>2</v>
      </c>
      <c r="U15" s="37">
        <v>1</v>
      </c>
      <c r="V15" s="37">
        <v>3</v>
      </c>
      <c r="W15" s="37">
        <v>3</v>
      </c>
      <c r="X15" s="37"/>
      <c r="Y15" s="37"/>
      <c r="Z15" s="37">
        <v>4</v>
      </c>
      <c r="AA15" s="37">
        <v>3</v>
      </c>
      <c r="AB15" s="37"/>
      <c r="AC15" s="37">
        <v>3</v>
      </c>
      <c r="AD15" s="37"/>
      <c r="AE15" s="37">
        <v>4</v>
      </c>
      <c r="AF15" s="37"/>
      <c r="AG15" s="37">
        <v>2</v>
      </c>
      <c r="AH15" s="37">
        <v>53</v>
      </c>
      <c r="AI15" s="37"/>
      <c r="AJ15" s="37"/>
      <c r="AK15" s="37"/>
      <c r="AL15" s="37"/>
      <c r="AM15" s="37"/>
      <c r="AN15" s="37"/>
      <c r="AO15" s="68"/>
      <c r="AP15" s="68"/>
      <c r="AQ15" s="68"/>
      <c r="AR15" s="126">
        <v>1</v>
      </c>
      <c r="AS15" s="126">
        <v>45</v>
      </c>
      <c r="AT15" s="126"/>
      <c r="AU15" s="126"/>
      <c r="AV15" s="126"/>
      <c r="AW15" s="126"/>
      <c r="AX15" s="126"/>
      <c r="AY15" s="126"/>
      <c r="AZ15" s="126"/>
      <c r="BA15" s="126"/>
      <c r="BB15" s="126">
        <v>4</v>
      </c>
      <c r="BC15" s="126">
        <v>10</v>
      </c>
      <c r="BD15" s="126"/>
      <c r="BE15" s="126"/>
      <c r="BF15" s="126">
        <v>2</v>
      </c>
      <c r="BG15" s="126">
        <v>4</v>
      </c>
      <c r="BH15" s="126"/>
      <c r="BI15" s="126"/>
      <c r="BJ15" s="126"/>
      <c r="BK15" s="126"/>
      <c r="BL15" s="126"/>
      <c r="BM15" s="126"/>
      <c r="BN15" s="126"/>
      <c r="BO15" s="126"/>
      <c r="BP15" s="126"/>
      <c r="BQ15" s="126"/>
      <c r="BR15" s="126"/>
      <c r="BS15" s="126"/>
    </row>
    <row r="16" spans="1:71" ht="17.899999999999999" customHeight="1" x14ac:dyDescent="0.35">
      <c r="A16" s="35">
        <f t="shared" si="0"/>
        <v>13</v>
      </c>
      <c r="B16" s="35" t="s">
        <v>91</v>
      </c>
      <c r="C16" s="35">
        <v>9398</v>
      </c>
      <c r="D16" s="36" t="s">
        <v>202</v>
      </c>
      <c r="E16" s="36"/>
      <c r="F16" s="35" t="s">
        <v>109</v>
      </c>
      <c r="G16" s="67">
        <f>SUM(tblKaimai[[#This Row],[Roll Members No Data ]:[Roll Members Male Over 65]])</f>
        <v>160</v>
      </c>
      <c r="H16" s="67">
        <f>SUM(tblKaimai[[#This Row],[Associate Members No Data]:[Associate Members Male Over 65]])</f>
        <v>87</v>
      </c>
      <c r="I16" s="37"/>
      <c r="J16" s="39"/>
      <c r="K16" s="39"/>
      <c r="L16" s="39">
        <v>1</v>
      </c>
      <c r="M16" s="39">
        <v>18</v>
      </c>
      <c r="N16" s="39">
        <v>86</v>
      </c>
      <c r="O16" s="39"/>
      <c r="P16" s="39">
        <v>1</v>
      </c>
      <c r="Q16" s="39">
        <v>9</v>
      </c>
      <c r="R16" s="39">
        <v>45</v>
      </c>
      <c r="S16" s="39"/>
      <c r="T16" s="39">
        <v>4</v>
      </c>
      <c r="U16" s="39">
        <v>4</v>
      </c>
      <c r="V16" s="39">
        <v>9</v>
      </c>
      <c r="W16" s="39">
        <v>38</v>
      </c>
      <c r="X16" s="39">
        <v>8</v>
      </c>
      <c r="Y16" s="39">
        <v>1</v>
      </c>
      <c r="Z16" s="39">
        <v>2</v>
      </c>
      <c r="AA16" s="39">
        <v>21</v>
      </c>
      <c r="AB16" s="39">
        <v>15</v>
      </c>
      <c r="AC16" s="39">
        <v>9</v>
      </c>
      <c r="AD16" s="39">
        <v>20</v>
      </c>
      <c r="AE16" s="39">
        <v>6</v>
      </c>
      <c r="AF16" s="39">
        <v>6</v>
      </c>
      <c r="AG16" s="39"/>
      <c r="AH16" s="39">
        <v>132</v>
      </c>
      <c r="AI16" s="39"/>
      <c r="AJ16" s="39">
        <v>6</v>
      </c>
      <c r="AK16" s="39"/>
      <c r="AL16" s="39"/>
      <c r="AM16" s="39"/>
      <c r="AN16" s="39"/>
      <c r="AO16" s="58">
        <v>12</v>
      </c>
      <c r="AP16" s="58">
        <v>8</v>
      </c>
      <c r="AQ16" s="58">
        <v>69</v>
      </c>
      <c r="AR16" s="127">
        <v>2</v>
      </c>
      <c r="AS16" s="127">
        <v>40</v>
      </c>
      <c r="AT16" s="127"/>
      <c r="AU16" s="127"/>
      <c r="AV16" s="127"/>
      <c r="AW16" s="127"/>
      <c r="AX16" s="127">
        <v>1</v>
      </c>
      <c r="AY16" s="127">
        <v>10</v>
      </c>
      <c r="AZ16" s="127"/>
      <c r="BA16" s="127"/>
      <c r="BB16" s="127">
        <v>10</v>
      </c>
      <c r="BC16" s="127">
        <v>11</v>
      </c>
      <c r="BD16" s="127"/>
      <c r="BE16" s="127"/>
      <c r="BF16" s="127">
        <v>3</v>
      </c>
      <c r="BG16" s="127">
        <v>3</v>
      </c>
      <c r="BH16" s="127"/>
      <c r="BI16" s="127"/>
      <c r="BJ16" s="127">
        <v>3</v>
      </c>
      <c r="BK16" s="127">
        <v>6</v>
      </c>
      <c r="BL16" s="127">
        <v>4</v>
      </c>
      <c r="BM16" s="127">
        <v>55</v>
      </c>
      <c r="BN16" s="127">
        <v>5</v>
      </c>
      <c r="BO16" s="127">
        <v>10</v>
      </c>
      <c r="BP16" s="127">
        <v>1</v>
      </c>
      <c r="BQ16" s="127">
        <v>10</v>
      </c>
      <c r="BR16" s="127"/>
      <c r="BS16" s="127"/>
    </row>
    <row r="17" spans="1:71" ht="17.899999999999999" customHeight="1" x14ac:dyDescent="0.35">
      <c r="A17" s="35">
        <f t="shared" si="0"/>
        <v>14</v>
      </c>
      <c r="B17" s="35" t="s">
        <v>91</v>
      </c>
      <c r="C17" s="35">
        <v>14308</v>
      </c>
      <c r="D17" s="36" t="s">
        <v>203</v>
      </c>
      <c r="E17" s="36"/>
      <c r="F17" s="35" t="s">
        <v>109</v>
      </c>
      <c r="G17" s="67">
        <f>SUM(tblKaimai[[#This Row],[Roll Members No Data ]:[Roll Members Male Over 65]])</f>
        <v>30</v>
      </c>
      <c r="H17" s="67">
        <f>SUM(tblKaimai[[#This Row],[Associate Members No Data]:[Associate Members Male Over 65]])</f>
        <v>6</v>
      </c>
      <c r="I17" s="37"/>
      <c r="J17" s="39"/>
      <c r="K17" s="37"/>
      <c r="L17" s="37">
        <v>2</v>
      </c>
      <c r="M17" s="37">
        <v>2</v>
      </c>
      <c r="N17" s="37">
        <v>18</v>
      </c>
      <c r="O17" s="37"/>
      <c r="P17" s="37"/>
      <c r="Q17" s="37">
        <v>3</v>
      </c>
      <c r="R17" s="37">
        <v>5</v>
      </c>
      <c r="S17" s="37"/>
      <c r="T17" s="37">
        <v>4</v>
      </c>
      <c r="U17" s="37"/>
      <c r="V17" s="37"/>
      <c r="W17" s="37"/>
      <c r="X17" s="37">
        <v>1</v>
      </c>
      <c r="Y17" s="37"/>
      <c r="Z17" s="37"/>
      <c r="AA17" s="37">
        <v>1</v>
      </c>
      <c r="AB17" s="37">
        <v>2</v>
      </c>
      <c r="AC17" s="37">
        <v>3</v>
      </c>
      <c r="AD17" s="37"/>
      <c r="AE17" s="37">
        <v>1</v>
      </c>
      <c r="AF17" s="37"/>
      <c r="AG17" s="37">
        <v>1</v>
      </c>
      <c r="AH17" s="37">
        <v>22</v>
      </c>
      <c r="AI17" s="37"/>
      <c r="AJ17" s="37"/>
      <c r="AK17" s="37">
        <v>1</v>
      </c>
      <c r="AL17" s="37"/>
      <c r="AM17" s="37"/>
      <c r="AN17" s="37"/>
      <c r="AO17" s="68">
        <v>17</v>
      </c>
      <c r="AP17" s="68"/>
      <c r="AQ17" s="68">
        <v>5</v>
      </c>
      <c r="AR17" s="126"/>
      <c r="AS17" s="126"/>
      <c r="AT17" s="126"/>
      <c r="AU17" s="126"/>
      <c r="AV17" s="126"/>
      <c r="AW17" s="126"/>
      <c r="AX17" s="126"/>
      <c r="AY17" s="126"/>
      <c r="AZ17" s="126"/>
      <c r="BA17" s="126"/>
      <c r="BB17" s="126">
        <v>2</v>
      </c>
      <c r="BC17" s="126">
        <v>2</v>
      </c>
      <c r="BD17" s="126"/>
      <c r="BE17" s="126"/>
      <c r="BF17" s="126"/>
      <c r="BG17" s="126"/>
      <c r="BH17" s="126">
        <v>1</v>
      </c>
      <c r="BI17" s="126">
        <v>5</v>
      </c>
      <c r="BJ17" s="126">
        <v>4</v>
      </c>
      <c r="BK17" s="126">
        <v>12</v>
      </c>
      <c r="BL17" s="126"/>
      <c r="BM17" s="126"/>
      <c r="BN17" s="126">
        <v>4</v>
      </c>
      <c r="BO17" s="126">
        <v>13</v>
      </c>
      <c r="BP17" s="126"/>
      <c r="BQ17" s="126"/>
      <c r="BR17" s="126"/>
      <c r="BS17" s="126"/>
    </row>
    <row r="18" spans="1:71" ht="17.899999999999999" customHeight="1" x14ac:dyDescent="0.35">
      <c r="A18" s="35">
        <f t="shared" si="0"/>
        <v>15</v>
      </c>
      <c r="B18" s="35" t="s">
        <v>91</v>
      </c>
      <c r="C18" s="35">
        <v>9379</v>
      </c>
      <c r="D18" s="36" t="s">
        <v>204</v>
      </c>
      <c r="E18" s="36"/>
      <c r="F18" s="35" t="s">
        <v>109</v>
      </c>
      <c r="G18" s="67">
        <f>SUM(tblKaimai[[#This Row],[Roll Members No Data ]:[Roll Members Male Over 65]])</f>
        <v>22</v>
      </c>
      <c r="H18" s="67">
        <f>SUM(tblKaimai[[#This Row],[Associate Members No Data]:[Associate Members Male Over 65]])</f>
        <v>23</v>
      </c>
      <c r="I18" s="37"/>
      <c r="J18" s="39"/>
      <c r="K18" s="37"/>
      <c r="L18" s="37"/>
      <c r="M18" s="37"/>
      <c r="N18" s="37">
        <v>18</v>
      </c>
      <c r="O18" s="37"/>
      <c r="P18" s="37"/>
      <c r="Q18" s="37"/>
      <c r="R18" s="37">
        <v>4</v>
      </c>
      <c r="S18" s="37"/>
      <c r="T18" s="37"/>
      <c r="U18" s="37"/>
      <c r="V18" s="37"/>
      <c r="W18" s="37">
        <v>12</v>
      </c>
      <c r="X18" s="37"/>
      <c r="Y18" s="37"/>
      <c r="Z18" s="37"/>
      <c r="AA18" s="37">
        <v>11</v>
      </c>
      <c r="AB18" s="37"/>
      <c r="AC18" s="37">
        <v>3</v>
      </c>
      <c r="AD18" s="37"/>
      <c r="AE18" s="37">
        <v>1</v>
      </c>
      <c r="AF18" s="37"/>
      <c r="AG18" s="37"/>
      <c r="AH18" s="37">
        <v>14.6</v>
      </c>
      <c r="AI18" s="37"/>
      <c r="AJ18" s="37"/>
      <c r="AK18" s="37"/>
      <c r="AL18" s="37"/>
      <c r="AM18" s="37"/>
      <c r="AN18" s="37"/>
      <c r="AO18" s="68"/>
      <c r="AP18" s="68"/>
      <c r="AQ18" s="68">
        <v>6</v>
      </c>
      <c r="AR18" s="126">
        <v>1</v>
      </c>
      <c r="AS18" s="126">
        <v>40</v>
      </c>
      <c r="AT18" s="126"/>
      <c r="AU18" s="126"/>
      <c r="AV18" s="126"/>
      <c r="AW18" s="126"/>
      <c r="AX18" s="126"/>
      <c r="AY18" s="126"/>
      <c r="AZ18" s="126"/>
      <c r="BA18" s="126"/>
      <c r="BB18" s="126"/>
      <c r="BC18" s="126"/>
      <c r="BD18" s="126"/>
      <c r="BE18" s="126"/>
      <c r="BF18" s="126"/>
      <c r="BG18" s="126"/>
      <c r="BH18" s="126"/>
      <c r="BI18" s="126"/>
      <c r="BJ18" s="126"/>
      <c r="BK18" s="126"/>
      <c r="BL18" s="126"/>
      <c r="BM18" s="126"/>
      <c r="BN18" s="126">
        <v>2</v>
      </c>
      <c r="BO18" s="126">
        <v>24</v>
      </c>
      <c r="BP18" s="126"/>
      <c r="BQ18" s="126"/>
      <c r="BR18" s="126"/>
      <c r="BS18" s="126"/>
    </row>
    <row r="19" spans="1:71" ht="17.899999999999999" customHeight="1" x14ac:dyDescent="0.35">
      <c r="A19" s="35">
        <f t="shared" si="0"/>
        <v>16</v>
      </c>
      <c r="B19" s="35" t="s">
        <v>91</v>
      </c>
      <c r="C19" s="35">
        <v>9382</v>
      </c>
      <c r="D19" s="36" t="s">
        <v>205</v>
      </c>
      <c r="E19" s="36"/>
      <c r="F19" s="35" t="s">
        <v>109</v>
      </c>
      <c r="G19" s="67">
        <f>SUM(tblKaimai[[#This Row],[Roll Members No Data ]:[Roll Members Male Over 65]])</f>
        <v>28</v>
      </c>
      <c r="H19" s="67">
        <f>SUM(tblKaimai[[#This Row],[Associate Members No Data]:[Associate Members Male Over 65]])</f>
        <v>5</v>
      </c>
      <c r="I19" s="37"/>
      <c r="J19" s="39"/>
      <c r="K19" s="37"/>
      <c r="L19" s="37">
        <v>1</v>
      </c>
      <c r="M19" s="37">
        <v>6</v>
      </c>
      <c r="N19" s="37">
        <v>11</v>
      </c>
      <c r="O19" s="37"/>
      <c r="P19" s="37">
        <v>1</v>
      </c>
      <c r="Q19" s="37">
        <v>4</v>
      </c>
      <c r="R19" s="37">
        <v>5</v>
      </c>
      <c r="S19" s="37"/>
      <c r="T19" s="37"/>
      <c r="U19" s="37"/>
      <c r="V19" s="37">
        <v>1</v>
      </c>
      <c r="W19" s="37">
        <v>2</v>
      </c>
      <c r="X19" s="37"/>
      <c r="Y19" s="37"/>
      <c r="Z19" s="37"/>
      <c r="AA19" s="37">
        <v>2</v>
      </c>
      <c r="AB19" s="37">
        <v>2</v>
      </c>
      <c r="AC19" s="37"/>
      <c r="AD19" s="37"/>
      <c r="AE19" s="37">
        <v>3</v>
      </c>
      <c r="AF19" s="37"/>
      <c r="AG19" s="37">
        <v>1</v>
      </c>
      <c r="AH19" s="37">
        <v>23</v>
      </c>
      <c r="AI19" s="37"/>
      <c r="AJ19" s="37"/>
      <c r="AK19" s="37"/>
      <c r="AL19" s="37"/>
      <c r="AM19" s="37"/>
      <c r="AN19" s="37"/>
      <c r="AO19" s="68"/>
      <c r="AP19" s="68"/>
      <c r="AQ19" s="68">
        <v>4</v>
      </c>
      <c r="AR19" s="126"/>
      <c r="AS19" s="126"/>
      <c r="AT19" s="126"/>
      <c r="AU19" s="126"/>
      <c r="AV19" s="126"/>
      <c r="AW19" s="126"/>
      <c r="AX19" s="126"/>
      <c r="AY19" s="126"/>
      <c r="AZ19" s="126"/>
      <c r="BA19" s="126"/>
      <c r="BB19" s="126"/>
      <c r="BC19" s="126"/>
      <c r="BD19" s="126"/>
      <c r="BE19" s="126"/>
      <c r="BF19" s="126"/>
      <c r="BG19" s="126"/>
      <c r="BH19" s="126"/>
      <c r="BI19" s="126"/>
      <c r="BJ19" s="126"/>
      <c r="BK19" s="126"/>
      <c r="BL19" s="126"/>
      <c r="BM19" s="126"/>
      <c r="BN19" s="126">
        <v>1</v>
      </c>
      <c r="BO19" s="126">
        <v>2</v>
      </c>
      <c r="BP19" s="126"/>
      <c r="BQ19" s="126"/>
      <c r="BR19" s="126">
        <v>8</v>
      </c>
      <c r="BS19" s="126">
        <v>4</v>
      </c>
    </row>
    <row r="20" spans="1:71" ht="17.899999999999999" customHeight="1" x14ac:dyDescent="0.35">
      <c r="A20" s="35">
        <f t="shared" si="0"/>
        <v>17</v>
      </c>
      <c r="B20" s="35" t="s">
        <v>91</v>
      </c>
      <c r="C20" s="35">
        <v>18602</v>
      </c>
      <c r="D20" s="36" t="s">
        <v>206</v>
      </c>
      <c r="E20" s="36"/>
      <c r="F20" s="35" t="s">
        <v>109</v>
      </c>
      <c r="G20" s="67">
        <f>SUM(tblKaimai[[#This Row],[Roll Members No Data ]:[Roll Members Male Over 65]])</f>
        <v>268</v>
      </c>
      <c r="H20" s="67">
        <f>SUM(tblKaimai[[#This Row],[Associate Members No Data]:[Associate Members Male Over 65]])</f>
        <v>16</v>
      </c>
      <c r="I20" s="37"/>
      <c r="J20" s="37"/>
      <c r="K20" s="37">
        <v>3</v>
      </c>
      <c r="L20" s="37">
        <v>11</v>
      </c>
      <c r="M20" s="37">
        <v>41</v>
      </c>
      <c r="N20" s="37">
        <v>106</v>
      </c>
      <c r="O20" s="37">
        <v>1</v>
      </c>
      <c r="P20" s="37">
        <v>8</v>
      </c>
      <c r="Q20" s="37">
        <v>39</v>
      </c>
      <c r="R20" s="37">
        <v>59</v>
      </c>
      <c r="S20" s="37"/>
      <c r="T20" s="37">
        <v>2</v>
      </c>
      <c r="U20" s="37">
        <v>2</v>
      </c>
      <c r="V20" s="37">
        <v>3</v>
      </c>
      <c r="W20" s="37">
        <v>4</v>
      </c>
      <c r="X20" s="37"/>
      <c r="Y20" s="37"/>
      <c r="Z20" s="37">
        <v>2</v>
      </c>
      <c r="AA20" s="37">
        <v>3</v>
      </c>
      <c r="AB20" s="37">
        <v>2</v>
      </c>
      <c r="AC20" s="37">
        <v>6</v>
      </c>
      <c r="AD20" s="37"/>
      <c r="AE20" s="37"/>
      <c r="AF20" s="37">
        <v>19.399999999999999</v>
      </c>
      <c r="AG20" s="37">
        <v>7.4</v>
      </c>
      <c r="AH20" s="37">
        <v>145.4</v>
      </c>
      <c r="AI20" s="37"/>
      <c r="AJ20" s="37">
        <v>3</v>
      </c>
      <c r="AK20" s="37">
        <v>2</v>
      </c>
      <c r="AL20" s="37"/>
      <c r="AM20" s="37"/>
      <c r="AN20" s="37"/>
      <c r="AO20" s="37">
        <v>7</v>
      </c>
      <c r="AP20" s="37">
        <v>23</v>
      </c>
      <c r="AQ20" s="37">
        <v>202.9</v>
      </c>
      <c r="AR20" s="73">
        <v>3</v>
      </c>
      <c r="AS20" s="73">
        <v>80</v>
      </c>
      <c r="AT20" s="73">
        <v>6</v>
      </c>
      <c r="AU20" s="73">
        <v>18</v>
      </c>
      <c r="AV20" s="73"/>
      <c r="AW20" s="73"/>
      <c r="AX20" s="73"/>
      <c r="AY20" s="73"/>
      <c r="AZ20" s="73"/>
      <c r="BA20" s="73"/>
      <c r="BB20" s="73">
        <v>40</v>
      </c>
      <c r="BC20" s="73">
        <v>120</v>
      </c>
      <c r="BD20" s="73">
        <v>1</v>
      </c>
      <c r="BE20" s="73">
        <v>40</v>
      </c>
      <c r="BF20" s="73">
        <v>4</v>
      </c>
      <c r="BG20" s="73">
        <v>20</v>
      </c>
      <c r="BH20" s="73">
        <v>2</v>
      </c>
      <c r="BI20" s="73">
        <v>22</v>
      </c>
      <c r="BJ20" s="73">
        <v>8</v>
      </c>
      <c r="BK20" s="73">
        <v>48</v>
      </c>
      <c r="BL20" s="73">
        <v>4</v>
      </c>
      <c r="BM20" s="73">
        <v>56</v>
      </c>
      <c r="BN20" s="73">
        <v>4</v>
      </c>
      <c r="BO20" s="73">
        <v>26</v>
      </c>
      <c r="BP20" s="73">
        <v>2</v>
      </c>
      <c r="BQ20" s="73">
        <v>13</v>
      </c>
      <c r="BR20" s="73"/>
      <c r="BS20" s="73"/>
    </row>
    <row r="21" spans="1:71" ht="17.899999999999999" customHeight="1" x14ac:dyDescent="0.35">
      <c r="A21" s="35">
        <f t="shared" si="0"/>
        <v>18</v>
      </c>
      <c r="B21" s="35" t="s">
        <v>91</v>
      </c>
      <c r="C21" s="35">
        <v>9409</v>
      </c>
      <c r="D21" s="36" t="s">
        <v>207</v>
      </c>
      <c r="E21" s="36"/>
      <c r="F21" s="35" t="s">
        <v>109</v>
      </c>
      <c r="G21" s="67">
        <f>SUM(tblKaimai[[#This Row],[Roll Members No Data ]:[Roll Members Male Over 65]])</f>
        <v>130</v>
      </c>
      <c r="H21" s="67">
        <f>SUM(tblKaimai[[#This Row],[Associate Members No Data]:[Associate Members Male Over 65]])</f>
        <v>23</v>
      </c>
      <c r="I21" s="37"/>
      <c r="J21" s="39"/>
      <c r="K21" s="37"/>
      <c r="L21" s="37"/>
      <c r="M21" s="37">
        <v>6</v>
      </c>
      <c r="N21" s="37">
        <v>75</v>
      </c>
      <c r="O21" s="37"/>
      <c r="P21" s="37"/>
      <c r="Q21" s="37">
        <v>4</v>
      </c>
      <c r="R21" s="37">
        <v>45</v>
      </c>
      <c r="S21" s="37"/>
      <c r="T21" s="37">
        <v>2</v>
      </c>
      <c r="U21" s="37"/>
      <c r="V21" s="37">
        <v>4</v>
      </c>
      <c r="W21" s="37">
        <v>9</v>
      </c>
      <c r="X21" s="37">
        <v>2</v>
      </c>
      <c r="Y21" s="37"/>
      <c r="Z21" s="37"/>
      <c r="AA21" s="37">
        <v>6</v>
      </c>
      <c r="AB21" s="37">
        <v>4</v>
      </c>
      <c r="AC21" s="37">
        <v>15</v>
      </c>
      <c r="AD21" s="37">
        <v>3</v>
      </c>
      <c r="AE21" s="37">
        <v>2</v>
      </c>
      <c r="AF21" s="37">
        <v>1</v>
      </c>
      <c r="AG21" s="37">
        <v>3</v>
      </c>
      <c r="AH21" s="37">
        <v>55</v>
      </c>
      <c r="AI21" s="37"/>
      <c r="AJ21" s="37"/>
      <c r="AK21" s="37"/>
      <c r="AL21" s="37"/>
      <c r="AM21" s="37"/>
      <c r="AN21" s="37"/>
      <c r="AO21" s="68"/>
      <c r="AP21" s="68"/>
      <c r="AQ21" s="68"/>
      <c r="AR21" s="126">
        <v>1</v>
      </c>
      <c r="AS21" s="126">
        <v>40</v>
      </c>
      <c r="AT21" s="126"/>
      <c r="AU21" s="126"/>
      <c r="AV21" s="126"/>
      <c r="AW21" s="126"/>
      <c r="AX21" s="126"/>
      <c r="AY21" s="126"/>
      <c r="AZ21" s="126"/>
      <c r="BA21" s="126"/>
      <c r="BB21" s="126">
        <v>8</v>
      </c>
      <c r="BC21" s="126">
        <v>27</v>
      </c>
      <c r="BD21" s="126"/>
      <c r="BE21" s="126"/>
      <c r="BF21" s="126"/>
      <c r="BG21" s="126"/>
      <c r="BH21" s="126"/>
      <c r="BI21" s="126"/>
      <c r="BJ21" s="126"/>
      <c r="BK21" s="126"/>
      <c r="BL21" s="126">
        <v>1</v>
      </c>
      <c r="BM21" s="126">
        <v>15</v>
      </c>
      <c r="BN21" s="126"/>
      <c r="BO21" s="126"/>
      <c r="BP21" s="126"/>
      <c r="BQ21" s="126"/>
      <c r="BR21" s="126">
        <v>5</v>
      </c>
      <c r="BS21" s="126">
        <v>10</v>
      </c>
    </row>
    <row r="22" spans="1:71" ht="17.899999999999999" customHeight="1" x14ac:dyDescent="0.35">
      <c r="A22" s="35">
        <f t="shared" si="0"/>
        <v>19</v>
      </c>
      <c r="B22" s="35" t="s">
        <v>91</v>
      </c>
      <c r="C22" s="35">
        <v>9410</v>
      </c>
      <c r="D22" s="36" t="s">
        <v>208</v>
      </c>
      <c r="E22" s="36"/>
      <c r="F22" s="35" t="s">
        <v>109</v>
      </c>
      <c r="G22" s="67">
        <f>SUM(tblKaimai[[#This Row],[Roll Members No Data ]:[Roll Members Male Over 65]])</f>
        <v>81</v>
      </c>
      <c r="H22" s="67">
        <f>SUM(tblKaimai[[#This Row],[Associate Members No Data]:[Associate Members Male Over 65]])</f>
        <v>142</v>
      </c>
      <c r="I22" s="37"/>
      <c r="J22" s="39">
        <v>81</v>
      </c>
      <c r="K22" s="37"/>
      <c r="L22" s="37"/>
      <c r="M22" s="37"/>
      <c r="N22" s="37"/>
      <c r="O22" s="37"/>
      <c r="P22" s="37"/>
      <c r="Q22" s="37"/>
      <c r="R22" s="37"/>
      <c r="S22" s="37">
        <v>142</v>
      </c>
      <c r="T22" s="37"/>
      <c r="U22" s="37"/>
      <c r="V22" s="37"/>
      <c r="W22" s="37"/>
      <c r="X22" s="37"/>
      <c r="Y22" s="37"/>
      <c r="Z22" s="37"/>
      <c r="AA22" s="37"/>
      <c r="AB22" s="37">
        <v>8</v>
      </c>
      <c r="AC22" s="37">
        <v>6</v>
      </c>
      <c r="AD22" s="37"/>
      <c r="AE22" s="37">
        <v>4</v>
      </c>
      <c r="AF22" s="37">
        <v>6</v>
      </c>
      <c r="AG22" s="37">
        <v>4</v>
      </c>
      <c r="AH22" s="37">
        <v>58</v>
      </c>
      <c r="AI22" s="37"/>
      <c r="AJ22" s="37"/>
      <c r="AK22" s="37"/>
      <c r="AL22" s="37"/>
      <c r="AM22" s="37"/>
      <c r="AN22" s="37"/>
      <c r="AO22" s="68"/>
      <c r="AP22" s="68"/>
      <c r="AQ22" s="68"/>
      <c r="AR22" s="126">
        <v>1</v>
      </c>
      <c r="AS22" s="126">
        <v>60</v>
      </c>
      <c r="AT22" s="126">
        <v>2</v>
      </c>
      <c r="AU22" s="126">
        <v>1</v>
      </c>
      <c r="AV22" s="126"/>
      <c r="AW22" s="126"/>
      <c r="AX22" s="126"/>
      <c r="AY22" s="126"/>
      <c r="AZ22" s="126"/>
      <c r="BA22" s="126"/>
      <c r="BB22" s="126">
        <v>22</v>
      </c>
      <c r="BC22" s="126">
        <v>2</v>
      </c>
      <c r="BD22" s="126"/>
      <c r="BE22" s="126"/>
      <c r="BF22" s="126">
        <v>1</v>
      </c>
      <c r="BG22" s="126">
        <v>2</v>
      </c>
      <c r="BH22" s="126"/>
      <c r="BI22" s="126"/>
      <c r="BJ22" s="126">
        <v>2</v>
      </c>
      <c r="BK22" s="126">
        <v>2</v>
      </c>
      <c r="BL22" s="126">
        <v>1</v>
      </c>
      <c r="BM22" s="126">
        <v>18</v>
      </c>
      <c r="BN22" s="126">
        <v>1</v>
      </c>
      <c r="BO22" s="126">
        <v>5</v>
      </c>
      <c r="BP22" s="126"/>
      <c r="BQ22" s="126"/>
      <c r="BR22" s="126"/>
      <c r="BS22" s="126"/>
    </row>
    <row r="23" spans="1:71" ht="17.899999999999999" customHeight="1" x14ac:dyDescent="0.35">
      <c r="A23" s="35">
        <f t="shared" si="0"/>
        <v>20</v>
      </c>
      <c r="B23" s="35" t="s">
        <v>91</v>
      </c>
      <c r="C23" s="35">
        <v>9412</v>
      </c>
      <c r="D23" s="36" t="s">
        <v>209</v>
      </c>
      <c r="E23" s="36"/>
      <c r="F23" s="35" t="s">
        <v>109</v>
      </c>
      <c r="G23" s="67">
        <f>SUM(tblKaimai[[#This Row],[Roll Members No Data ]:[Roll Members Male Over 65]])</f>
        <v>153</v>
      </c>
      <c r="H23" s="67">
        <f>SUM(tblKaimai[[#This Row],[Associate Members No Data]:[Associate Members Male Over 65]])</f>
        <v>37</v>
      </c>
      <c r="I23" s="37"/>
      <c r="J23" s="39"/>
      <c r="K23" s="37">
        <v>1</v>
      </c>
      <c r="L23" s="37">
        <v>3</v>
      </c>
      <c r="M23" s="37">
        <v>31</v>
      </c>
      <c r="N23" s="37">
        <v>49</v>
      </c>
      <c r="O23" s="37">
        <v>3</v>
      </c>
      <c r="P23" s="37">
        <v>5</v>
      </c>
      <c r="Q23" s="37">
        <v>30</v>
      </c>
      <c r="R23" s="37">
        <v>31</v>
      </c>
      <c r="S23" s="37"/>
      <c r="T23" s="37"/>
      <c r="U23" s="37"/>
      <c r="V23" s="37">
        <v>14</v>
      </c>
      <c r="W23" s="37">
        <v>5</v>
      </c>
      <c r="X23" s="37">
        <v>2</v>
      </c>
      <c r="Y23" s="37">
        <v>3</v>
      </c>
      <c r="Z23" s="37">
        <v>11</v>
      </c>
      <c r="AA23" s="37">
        <v>2</v>
      </c>
      <c r="AB23" s="37">
        <v>6</v>
      </c>
      <c r="AC23" s="37">
        <v>4</v>
      </c>
      <c r="AD23" s="37">
        <v>29</v>
      </c>
      <c r="AE23" s="37">
        <v>19</v>
      </c>
      <c r="AF23" s="37">
        <v>7</v>
      </c>
      <c r="AG23" s="37">
        <v>5</v>
      </c>
      <c r="AH23" s="37">
        <v>98</v>
      </c>
      <c r="AI23" s="37"/>
      <c r="AJ23" s="37"/>
      <c r="AK23" s="37"/>
      <c r="AL23" s="37"/>
      <c r="AM23" s="37"/>
      <c r="AN23" s="37"/>
      <c r="AO23" s="68">
        <v>49</v>
      </c>
      <c r="AP23" s="68">
        <v>14</v>
      </c>
      <c r="AQ23" s="68">
        <v>55</v>
      </c>
      <c r="AR23" s="126">
        <v>1</v>
      </c>
      <c r="AS23" s="126">
        <v>64</v>
      </c>
      <c r="AT23" s="126"/>
      <c r="AU23" s="126"/>
      <c r="AV23" s="126"/>
      <c r="AW23" s="126"/>
      <c r="AX23" s="126"/>
      <c r="AY23" s="126"/>
      <c r="AZ23" s="126"/>
      <c r="BA23" s="126"/>
      <c r="BB23" s="126">
        <v>26</v>
      </c>
      <c r="BC23" s="126">
        <v>76</v>
      </c>
      <c r="BD23" s="126">
        <v>1</v>
      </c>
      <c r="BE23" s="126">
        <v>32</v>
      </c>
      <c r="BF23" s="126">
        <v>9</v>
      </c>
      <c r="BG23" s="126">
        <v>17</v>
      </c>
      <c r="BH23" s="126">
        <v>1</v>
      </c>
      <c r="BI23" s="126">
        <v>3</v>
      </c>
      <c r="BJ23" s="126">
        <v>3</v>
      </c>
      <c r="BK23" s="126">
        <v>4</v>
      </c>
      <c r="BL23" s="126">
        <v>2</v>
      </c>
      <c r="BM23" s="126">
        <v>35</v>
      </c>
      <c r="BN23" s="126"/>
      <c r="BO23" s="126"/>
      <c r="BP23" s="126">
        <v>2</v>
      </c>
      <c r="BQ23" s="126">
        <v>23</v>
      </c>
      <c r="BR23" s="126">
        <v>18</v>
      </c>
      <c r="BS23" s="126">
        <v>32</v>
      </c>
    </row>
    <row r="24" spans="1:71" ht="17.899999999999999" customHeight="1" x14ac:dyDescent="0.35">
      <c r="A24" s="35">
        <f t="shared" si="0"/>
        <v>21</v>
      </c>
      <c r="B24" s="35" t="s">
        <v>91</v>
      </c>
      <c r="C24" s="35">
        <v>9386</v>
      </c>
      <c r="D24" s="36" t="s">
        <v>210</v>
      </c>
      <c r="E24" s="36"/>
      <c r="F24" s="35" t="s">
        <v>109</v>
      </c>
      <c r="G24" s="67">
        <f>SUM(tblKaimai[[#This Row],[Roll Members No Data ]:[Roll Members Male Over 65]])</f>
        <v>57</v>
      </c>
      <c r="H24" s="67">
        <f>SUM(tblKaimai[[#This Row],[Associate Members No Data]:[Associate Members Male Over 65]])</f>
        <v>6</v>
      </c>
      <c r="I24" s="37"/>
      <c r="J24" s="39"/>
      <c r="K24" s="37"/>
      <c r="L24" s="37">
        <v>1</v>
      </c>
      <c r="M24" s="37">
        <v>3</v>
      </c>
      <c r="N24" s="37">
        <v>34</v>
      </c>
      <c r="O24" s="37"/>
      <c r="P24" s="37">
        <v>2</v>
      </c>
      <c r="Q24" s="37">
        <v>2</v>
      </c>
      <c r="R24" s="37">
        <v>15</v>
      </c>
      <c r="S24" s="37"/>
      <c r="T24" s="37"/>
      <c r="U24" s="37"/>
      <c r="V24" s="37"/>
      <c r="W24" s="37">
        <v>3</v>
      </c>
      <c r="X24" s="37"/>
      <c r="Y24" s="37"/>
      <c r="Z24" s="37"/>
      <c r="AA24" s="37">
        <v>3</v>
      </c>
      <c r="AB24" s="37">
        <v>2</v>
      </c>
      <c r="AC24" s="37">
        <v>5</v>
      </c>
      <c r="AD24" s="37">
        <v>1</v>
      </c>
      <c r="AE24" s="37"/>
      <c r="AF24" s="37">
        <v>2</v>
      </c>
      <c r="AG24" s="37"/>
      <c r="AH24" s="37">
        <v>50</v>
      </c>
      <c r="AI24" s="37"/>
      <c r="AJ24" s="37">
        <v>1</v>
      </c>
      <c r="AK24" s="37"/>
      <c r="AL24" s="37"/>
      <c r="AM24" s="37"/>
      <c r="AN24" s="37"/>
      <c r="AO24" s="68"/>
      <c r="AP24" s="68">
        <v>7</v>
      </c>
      <c r="AQ24" s="68">
        <v>18</v>
      </c>
      <c r="AR24" s="126">
        <v>1</v>
      </c>
      <c r="AS24" s="126">
        <v>40</v>
      </c>
      <c r="AT24" s="126"/>
      <c r="AU24" s="126"/>
      <c r="AV24" s="126"/>
      <c r="AW24" s="126"/>
      <c r="AX24" s="126"/>
      <c r="AY24" s="126"/>
      <c r="AZ24" s="126"/>
      <c r="BA24" s="126"/>
      <c r="BB24" s="126">
        <v>1</v>
      </c>
      <c r="BC24" s="126">
        <v>10</v>
      </c>
      <c r="BD24" s="126"/>
      <c r="BE24" s="126"/>
      <c r="BF24" s="126"/>
      <c r="BG24" s="126"/>
      <c r="BH24" s="126"/>
      <c r="BI24" s="126"/>
      <c r="BJ24" s="126"/>
      <c r="BK24" s="126"/>
      <c r="BL24" s="126">
        <v>1</v>
      </c>
      <c r="BM24" s="126">
        <v>20</v>
      </c>
      <c r="BN24" s="126">
        <v>13</v>
      </c>
      <c r="BO24" s="126">
        <v>40</v>
      </c>
      <c r="BP24" s="126">
        <v>1</v>
      </c>
      <c r="BQ24" s="126">
        <v>20</v>
      </c>
      <c r="BR24" s="126">
        <v>3</v>
      </c>
      <c r="BS24" s="126">
        <v>18</v>
      </c>
    </row>
    <row r="25" spans="1:71" ht="17.899999999999999" customHeight="1" x14ac:dyDescent="0.35">
      <c r="A25" s="35">
        <f t="shared" si="0"/>
        <v>22</v>
      </c>
      <c r="B25" s="35" t="s">
        <v>91</v>
      </c>
      <c r="C25" s="35">
        <v>9413</v>
      </c>
      <c r="D25" s="36" t="s">
        <v>211</v>
      </c>
      <c r="E25" s="36"/>
      <c r="F25" s="35" t="s">
        <v>109</v>
      </c>
      <c r="G25" s="67">
        <f>SUM(tblKaimai[[#This Row],[Roll Members No Data ]:[Roll Members Male Over 65]])</f>
        <v>20</v>
      </c>
      <c r="H25" s="67">
        <f>SUM(tblKaimai[[#This Row],[Associate Members No Data]:[Associate Members Male Over 65]])</f>
        <v>31</v>
      </c>
      <c r="I25" s="37"/>
      <c r="J25" s="39"/>
      <c r="K25" s="37">
        <v>1</v>
      </c>
      <c r="L25" s="37"/>
      <c r="M25" s="37">
        <v>4</v>
      </c>
      <c r="N25" s="37">
        <v>10</v>
      </c>
      <c r="O25" s="37"/>
      <c r="P25" s="37"/>
      <c r="Q25" s="37">
        <v>1</v>
      </c>
      <c r="R25" s="37">
        <v>4</v>
      </c>
      <c r="S25" s="37"/>
      <c r="T25" s="37">
        <v>1</v>
      </c>
      <c r="U25" s="37">
        <v>2</v>
      </c>
      <c r="V25" s="37">
        <v>8</v>
      </c>
      <c r="W25" s="37">
        <v>7</v>
      </c>
      <c r="X25" s="37">
        <v>3</v>
      </c>
      <c r="Y25" s="37">
        <v>1</v>
      </c>
      <c r="Z25" s="37">
        <v>2</v>
      </c>
      <c r="AA25" s="37">
        <v>7</v>
      </c>
      <c r="AB25" s="37">
        <v>5</v>
      </c>
      <c r="AC25" s="37"/>
      <c r="AD25" s="37"/>
      <c r="AE25" s="37"/>
      <c r="AF25" s="37">
        <v>2</v>
      </c>
      <c r="AG25" s="37"/>
      <c r="AH25" s="37">
        <v>32</v>
      </c>
      <c r="AI25" s="37"/>
      <c r="AJ25" s="37"/>
      <c r="AK25" s="37"/>
      <c r="AL25" s="37"/>
      <c r="AM25" s="37"/>
      <c r="AN25" s="37"/>
      <c r="AO25" s="68"/>
      <c r="AP25" s="68"/>
      <c r="AQ25" s="68">
        <v>5</v>
      </c>
      <c r="AR25" s="126"/>
      <c r="AS25" s="126"/>
      <c r="AT25" s="126"/>
      <c r="AU25" s="126"/>
      <c r="AV25" s="126"/>
      <c r="AW25" s="126"/>
      <c r="AX25" s="126"/>
      <c r="AY25" s="126"/>
      <c r="AZ25" s="126"/>
      <c r="BA25" s="126"/>
      <c r="BB25" s="126">
        <v>1</v>
      </c>
      <c r="BC25" s="126">
        <v>2</v>
      </c>
      <c r="BD25" s="126"/>
      <c r="BE25" s="126"/>
      <c r="BF25" s="126"/>
      <c r="BG25" s="126"/>
      <c r="BH25" s="126"/>
      <c r="BI25" s="126"/>
      <c r="BJ25" s="126"/>
      <c r="BK25" s="126"/>
      <c r="BL25" s="126">
        <v>1</v>
      </c>
      <c r="BM25" s="126">
        <v>16</v>
      </c>
      <c r="BN25" s="126"/>
      <c r="BO25" s="126"/>
      <c r="BP25" s="126">
        <v>2</v>
      </c>
      <c r="BQ25" s="126">
        <v>23</v>
      </c>
      <c r="BR25" s="126">
        <v>1</v>
      </c>
      <c r="BS25" s="126">
        <v>10</v>
      </c>
    </row>
    <row r="26" spans="1:71" ht="17.899999999999999" customHeight="1" x14ac:dyDescent="0.35">
      <c r="A26" s="35">
        <f t="shared" si="0"/>
        <v>23</v>
      </c>
      <c r="B26" s="35" t="s">
        <v>91</v>
      </c>
      <c r="C26" s="35">
        <v>9390</v>
      </c>
      <c r="D26" s="36" t="s">
        <v>212</v>
      </c>
      <c r="E26" s="36"/>
      <c r="F26" s="35" t="s">
        <v>105</v>
      </c>
      <c r="G26" s="67">
        <f>SUM(tblKaimai[[#This Row],[Roll Members No Data ]:[Roll Members Male Over 65]])</f>
        <v>74</v>
      </c>
      <c r="H26" s="67">
        <f>SUM(tblKaimai[[#This Row],[Associate Members No Data]:[Associate Members Male Over 65]])</f>
        <v>59</v>
      </c>
      <c r="I26" s="37"/>
      <c r="J26" s="39"/>
      <c r="K26" s="37">
        <v>6</v>
      </c>
      <c r="L26" s="37">
        <v>6</v>
      </c>
      <c r="M26" s="37">
        <v>12</v>
      </c>
      <c r="N26" s="37">
        <v>16</v>
      </c>
      <c r="O26" s="37">
        <v>4</v>
      </c>
      <c r="P26" s="37">
        <v>8</v>
      </c>
      <c r="Q26" s="37">
        <v>8</v>
      </c>
      <c r="R26" s="37">
        <v>14</v>
      </c>
      <c r="S26" s="37"/>
      <c r="T26" s="37">
        <v>6</v>
      </c>
      <c r="U26" s="37">
        <v>10</v>
      </c>
      <c r="V26" s="37">
        <v>8</v>
      </c>
      <c r="W26" s="37">
        <v>6</v>
      </c>
      <c r="X26" s="37">
        <v>5</v>
      </c>
      <c r="Y26" s="37">
        <v>8</v>
      </c>
      <c r="Z26" s="37">
        <v>8</v>
      </c>
      <c r="AA26" s="37">
        <v>8</v>
      </c>
      <c r="AB26" s="37">
        <v>121</v>
      </c>
      <c r="AC26" s="37">
        <v>12</v>
      </c>
      <c r="AD26" s="37"/>
      <c r="AE26" s="37"/>
      <c r="AF26" s="37">
        <v>18</v>
      </c>
      <c r="AG26" s="37">
        <v>12</v>
      </c>
      <c r="AH26" s="37">
        <v>55</v>
      </c>
      <c r="AI26" s="37">
        <v>13</v>
      </c>
      <c r="AJ26" s="37"/>
      <c r="AK26" s="37"/>
      <c r="AL26" s="37"/>
      <c r="AM26" s="37"/>
      <c r="AN26" s="37"/>
      <c r="AO26" s="68">
        <v>18</v>
      </c>
      <c r="AP26" s="68">
        <v>6</v>
      </c>
      <c r="AQ26" s="68">
        <v>14</v>
      </c>
      <c r="AR26" s="126">
        <v>1</v>
      </c>
      <c r="AS26" s="126">
        <v>40</v>
      </c>
      <c r="AT26" s="126"/>
      <c r="AU26" s="126"/>
      <c r="AV26" s="126"/>
      <c r="AW26" s="126"/>
      <c r="AX26" s="126"/>
      <c r="AY26" s="126"/>
      <c r="AZ26" s="126"/>
      <c r="BA26" s="126"/>
      <c r="BB26" s="126">
        <v>12</v>
      </c>
      <c r="BC26" s="126">
        <v>96</v>
      </c>
      <c r="BD26" s="126"/>
      <c r="BE26" s="126"/>
      <c r="BF26" s="126">
        <v>2</v>
      </c>
      <c r="BG26" s="126">
        <v>5</v>
      </c>
      <c r="BH26" s="126"/>
      <c r="BI26" s="126"/>
      <c r="BJ26" s="126"/>
      <c r="BK26" s="126"/>
      <c r="BL26" s="126">
        <v>1</v>
      </c>
      <c r="BM26" s="126">
        <v>30</v>
      </c>
      <c r="BN26" s="126">
        <v>1</v>
      </c>
      <c r="BO26" s="126">
        <v>30</v>
      </c>
      <c r="BP26" s="126"/>
      <c r="BQ26" s="126"/>
      <c r="BR26" s="126"/>
      <c r="BS26" s="126"/>
    </row>
    <row r="27" spans="1:71" ht="17.899999999999999" customHeight="1" x14ac:dyDescent="0.35">
      <c r="A27" s="35">
        <f t="shared" si="0"/>
        <v>24</v>
      </c>
      <c r="B27" s="35" t="s">
        <v>91</v>
      </c>
      <c r="C27" s="35">
        <v>9391</v>
      </c>
      <c r="D27" s="36" t="s">
        <v>213</v>
      </c>
      <c r="E27" s="36"/>
      <c r="F27" s="35" t="s">
        <v>109</v>
      </c>
      <c r="G27" s="67">
        <f>SUM(tblKaimai[[#This Row],[Roll Members No Data ]:[Roll Members Male Over 65]])</f>
        <v>11</v>
      </c>
      <c r="H27" s="67">
        <f>SUM(tblKaimai[[#This Row],[Associate Members No Data]:[Associate Members Male Over 65]])</f>
        <v>10</v>
      </c>
      <c r="I27" s="37"/>
      <c r="J27" s="39"/>
      <c r="K27" s="37"/>
      <c r="L27" s="37"/>
      <c r="M27" s="37">
        <v>1</v>
      </c>
      <c r="N27" s="37">
        <v>5</v>
      </c>
      <c r="O27" s="37"/>
      <c r="P27" s="37"/>
      <c r="Q27" s="37">
        <v>1</v>
      </c>
      <c r="R27" s="37">
        <v>4</v>
      </c>
      <c r="S27" s="37"/>
      <c r="T27" s="37"/>
      <c r="U27" s="37"/>
      <c r="V27" s="37"/>
      <c r="W27" s="37">
        <v>3</v>
      </c>
      <c r="X27" s="37"/>
      <c r="Y27" s="37"/>
      <c r="Z27" s="37">
        <v>2</v>
      </c>
      <c r="AA27" s="37">
        <v>5</v>
      </c>
      <c r="AB27" s="37">
        <v>1</v>
      </c>
      <c r="AC27" s="37">
        <v>1</v>
      </c>
      <c r="AD27" s="37"/>
      <c r="AE27" s="37">
        <v>1</v>
      </c>
      <c r="AF27" s="37"/>
      <c r="AG27" s="37"/>
      <c r="AH27" s="37">
        <v>13</v>
      </c>
      <c r="AI27" s="37"/>
      <c r="AJ27" s="37"/>
      <c r="AK27" s="37"/>
      <c r="AL27" s="37"/>
      <c r="AM27" s="37"/>
      <c r="AN27" s="37"/>
      <c r="AO27" s="68"/>
      <c r="AP27" s="68"/>
      <c r="AQ27" s="68">
        <v>8</v>
      </c>
      <c r="AR27" s="126"/>
      <c r="AS27" s="126"/>
      <c r="AT27" s="126"/>
      <c r="AU27" s="126"/>
      <c r="AV27" s="126"/>
      <c r="AW27" s="126"/>
      <c r="AX27" s="126"/>
      <c r="AY27" s="126"/>
      <c r="AZ27" s="126"/>
      <c r="BA27" s="126"/>
      <c r="BB27" s="126"/>
      <c r="BC27" s="126"/>
      <c r="BD27" s="126"/>
      <c r="BE27" s="126"/>
      <c r="BF27" s="126"/>
      <c r="BG27" s="126"/>
      <c r="BH27" s="126"/>
      <c r="BI27" s="126"/>
      <c r="BJ27" s="126"/>
      <c r="BK27" s="126"/>
      <c r="BL27" s="126"/>
      <c r="BM27" s="126"/>
      <c r="BN27" s="126">
        <v>3</v>
      </c>
      <c r="BO27" s="126">
        <v>8</v>
      </c>
      <c r="BP27" s="126"/>
      <c r="BQ27" s="126"/>
      <c r="BR27" s="126"/>
      <c r="BS27" s="126"/>
    </row>
    <row r="28" spans="1:71" ht="17.899999999999999" customHeight="1" x14ac:dyDescent="0.35">
      <c r="A28" s="35">
        <f t="shared" si="0"/>
        <v>25</v>
      </c>
      <c r="B28" s="35" t="s">
        <v>91</v>
      </c>
      <c r="C28" s="35">
        <v>9392</v>
      </c>
      <c r="D28" s="36" t="s">
        <v>214</v>
      </c>
      <c r="E28" s="36"/>
      <c r="F28" s="35" t="s">
        <v>105</v>
      </c>
      <c r="G28" s="67">
        <f>SUM(tblKaimai[[#This Row],[Roll Members No Data ]:[Roll Members Male Over 65]])</f>
        <v>31</v>
      </c>
      <c r="H28" s="67">
        <f>SUM(tblKaimai[[#This Row],[Associate Members No Data]:[Associate Members Male Over 65]])</f>
        <v>20</v>
      </c>
      <c r="I28" s="37"/>
      <c r="J28" s="39"/>
      <c r="K28" s="37"/>
      <c r="L28" s="37"/>
      <c r="M28" s="37">
        <v>1</v>
      </c>
      <c r="N28" s="37">
        <v>20</v>
      </c>
      <c r="O28" s="37"/>
      <c r="P28" s="37"/>
      <c r="Q28" s="37">
        <v>2</v>
      </c>
      <c r="R28" s="37">
        <v>8</v>
      </c>
      <c r="S28" s="37"/>
      <c r="T28" s="37"/>
      <c r="U28" s="37"/>
      <c r="V28" s="37">
        <v>4</v>
      </c>
      <c r="W28" s="37">
        <v>10</v>
      </c>
      <c r="X28" s="37"/>
      <c r="Y28" s="37"/>
      <c r="Z28" s="37">
        <v>1</v>
      </c>
      <c r="AA28" s="37">
        <v>5</v>
      </c>
      <c r="AB28" s="37">
        <v>1</v>
      </c>
      <c r="AC28" s="37"/>
      <c r="AD28" s="37">
        <v>3</v>
      </c>
      <c r="AE28" s="37"/>
      <c r="AF28" s="37"/>
      <c r="AG28" s="37">
        <v>2</v>
      </c>
      <c r="AH28" s="37">
        <v>52</v>
      </c>
      <c r="AI28" s="37"/>
      <c r="AJ28" s="37"/>
      <c r="AK28" s="37"/>
      <c r="AL28" s="37"/>
      <c r="AM28" s="37"/>
      <c r="AN28" s="37"/>
      <c r="AO28" s="68"/>
      <c r="AP28" s="68"/>
      <c r="AQ28" s="68"/>
      <c r="AR28" s="126"/>
      <c r="AS28" s="126"/>
      <c r="AT28" s="126"/>
      <c r="AU28" s="126"/>
      <c r="AV28" s="126"/>
      <c r="AW28" s="126"/>
      <c r="AX28" s="126"/>
      <c r="AY28" s="126"/>
      <c r="AZ28" s="126"/>
      <c r="BA28" s="126"/>
      <c r="BB28" s="126">
        <v>15</v>
      </c>
      <c r="BC28" s="126">
        <v>36</v>
      </c>
      <c r="BD28" s="126"/>
      <c r="BE28" s="126"/>
      <c r="BF28" s="126"/>
      <c r="BG28" s="126"/>
      <c r="BH28" s="126"/>
      <c r="BI28" s="126"/>
      <c r="BJ28" s="126"/>
      <c r="BK28" s="126"/>
      <c r="BL28" s="126"/>
      <c r="BM28" s="126"/>
      <c r="BN28" s="126">
        <v>6</v>
      </c>
      <c r="BO28" s="126">
        <v>20</v>
      </c>
      <c r="BP28" s="126"/>
      <c r="BQ28" s="126"/>
      <c r="BR28" s="126">
        <v>4</v>
      </c>
      <c r="BS28" s="126">
        <v>16</v>
      </c>
    </row>
    <row r="29" spans="1:71" ht="17.899999999999999" customHeight="1" x14ac:dyDescent="0.35">
      <c r="A29" s="35">
        <f t="shared" si="0"/>
        <v>26</v>
      </c>
      <c r="B29" s="35" t="s">
        <v>91</v>
      </c>
      <c r="C29" s="35">
        <v>9415</v>
      </c>
      <c r="D29" s="36" t="s">
        <v>215</v>
      </c>
      <c r="E29" s="36"/>
      <c r="F29" s="35" t="s">
        <v>109</v>
      </c>
      <c r="G29" s="67">
        <f>SUM(tblKaimai[[#This Row],[Roll Members No Data ]:[Roll Members Male Over 65]])</f>
        <v>151</v>
      </c>
      <c r="H29" s="67">
        <f>SUM(tblKaimai[[#This Row],[Associate Members No Data]:[Associate Members Male Over 65]])</f>
        <v>56</v>
      </c>
      <c r="I29" s="37"/>
      <c r="J29" s="39"/>
      <c r="K29" s="37">
        <v>3</v>
      </c>
      <c r="L29" s="37">
        <v>1</v>
      </c>
      <c r="M29" s="37">
        <v>18</v>
      </c>
      <c r="N29" s="37">
        <v>76</v>
      </c>
      <c r="O29" s="37">
        <v>4</v>
      </c>
      <c r="P29" s="37">
        <v>1</v>
      </c>
      <c r="Q29" s="37">
        <v>3</v>
      </c>
      <c r="R29" s="37">
        <v>45</v>
      </c>
      <c r="S29" s="37"/>
      <c r="T29" s="37"/>
      <c r="U29" s="37">
        <v>3</v>
      </c>
      <c r="V29" s="37">
        <v>1</v>
      </c>
      <c r="W29" s="37">
        <v>27</v>
      </c>
      <c r="X29" s="37">
        <v>2</v>
      </c>
      <c r="Y29" s="37">
        <v>2</v>
      </c>
      <c r="Z29" s="37">
        <v>2</v>
      </c>
      <c r="AA29" s="37">
        <v>19</v>
      </c>
      <c r="AB29" s="37">
        <v>5</v>
      </c>
      <c r="AC29" s="37">
        <v>11</v>
      </c>
      <c r="AD29" s="37"/>
      <c r="AE29" s="37">
        <v>4</v>
      </c>
      <c r="AF29" s="37">
        <v>3</v>
      </c>
      <c r="AG29" s="37"/>
      <c r="AH29" s="37">
        <v>80</v>
      </c>
      <c r="AI29" s="37"/>
      <c r="AJ29" s="37">
        <v>1</v>
      </c>
      <c r="AK29" s="37"/>
      <c r="AL29" s="37"/>
      <c r="AM29" s="37"/>
      <c r="AN29" s="37"/>
      <c r="AO29" s="68"/>
      <c r="AP29" s="68"/>
      <c r="AQ29" s="68">
        <v>10</v>
      </c>
      <c r="AR29" s="126">
        <v>1</v>
      </c>
      <c r="AS29" s="126">
        <v>20</v>
      </c>
      <c r="AT29" s="126"/>
      <c r="AU29" s="126"/>
      <c r="AV29" s="126"/>
      <c r="AW29" s="126"/>
      <c r="AX29" s="126"/>
      <c r="AY29" s="126"/>
      <c r="AZ29" s="126"/>
      <c r="BA29" s="126"/>
      <c r="BB29" s="126">
        <v>8</v>
      </c>
      <c r="BC29" s="126">
        <v>4</v>
      </c>
      <c r="BD29" s="126"/>
      <c r="BE29" s="126"/>
      <c r="BF29" s="126"/>
      <c r="BG29" s="126"/>
      <c r="BH29" s="126"/>
      <c r="BI29" s="126"/>
      <c r="BJ29" s="126">
        <v>5</v>
      </c>
      <c r="BK29" s="126">
        <v>5</v>
      </c>
      <c r="BL29" s="126">
        <v>2</v>
      </c>
      <c r="BM29" s="126">
        <v>40</v>
      </c>
      <c r="BN29" s="126">
        <v>2</v>
      </c>
      <c r="BO29" s="126">
        <v>5</v>
      </c>
      <c r="BP29" s="126"/>
      <c r="BQ29" s="126"/>
      <c r="BR29" s="126">
        <v>6</v>
      </c>
      <c r="BS29" s="126">
        <v>30</v>
      </c>
    </row>
    <row r="30" spans="1:71" s="55" customFormat="1" ht="17.899999999999999" customHeight="1" x14ac:dyDescent="0.35">
      <c r="A30" s="49"/>
      <c r="B30" s="49"/>
      <c r="C30" s="50"/>
      <c r="D30" s="51" t="s">
        <v>96</v>
      </c>
      <c r="E30" s="51"/>
      <c r="F30" s="49"/>
      <c r="G30" s="52">
        <f>SUBTOTAL(109,G4:G29)</f>
        <v>1850</v>
      </c>
      <c r="H30" s="52">
        <f>SUBTOTAL(109,H4:H29)</f>
        <v>991</v>
      </c>
      <c r="I30" s="52">
        <f t="shared" ref="I30:BS30" si="1">SUBTOTAL(109,I4:I29)</f>
        <v>0</v>
      </c>
      <c r="J30" s="52">
        <f t="shared" si="1"/>
        <v>81</v>
      </c>
      <c r="K30" s="52">
        <f t="shared" si="1"/>
        <v>28</v>
      </c>
      <c r="L30" s="52">
        <f t="shared" si="1"/>
        <v>67</v>
      </c>
      <c r="M30" s="52">
        <f t="shared" si="1"/>
        <v>231</v>
      </c>
      <c r="N30" s="52">
        <f t="shared" si="1"/>
        <v>777</v>
      </c>
      <c r="O30" s="52">
        <f t="shared" si="1"/>
        <v>33</v>
      </c>
      <c r="P30" s="52">
        <f t="shared" si="1"/>
        <v>51</v>
      </c>
      <c r="Q30" s="52">
        <f t="shared" si="1"/>
        <v>170</v>
      </c>
      <c r="R30" s="52">
        <f t="shared" si="1"/>
        <v>412</v>
      </c>
      <c r="S30" s="52">
        <f t="shared" si="1"/>
        <v>142</v>
      </c>
      <c r="T30" s="52">
        <f t="shared" si="1"/>
        <v>56</v>
      </c>
      <c r="U30" s="52">
        <f t="shared" si="1"/>
        <v>63</v>
      </c>
      <c r="V30" s="52">
        <f t="shared" si="1"/>
        <v>131</v>
      </c>
      <c r="W30" s="52">
        <f t="shared" si="1"/>
        <v>247</v>
      </c>
      <c r="X30" s="52">
        <f t="shared" si="1"/>
        <v>55</v>
      </c>
      <c r="Y30" s="52">
        <f t="shared" si="1"/>
        <v>44</v>
      </c>
      <c r="Z30" s="52">
        <f t="shared" si="1"/>
        <v>81</v>
      </c>
      <c r="AA30" s="52">
        <f t="shared" si="1"/>
        <v>172</v>
      </c>
      <c r="AB30" s="52">
        <f t="shared" si="1"/>
        <v>237</v>
      </c>
      <c r="AC30" s="52">
        <f t="shared" si="1"/>
        <v>111</v>
      </c>
      <c r="AD30" s="52">
        <f t="shared" si="1"/>
        <v>76</v>
      </c>
      <c r="AE30" s="52">
        <f t="shared" si="1"/>
        <v>111</v>
      </c>
      <c r="AF30" s="52">
        <f t="shared" si="1"/>
        <v>125.4</v>
      </c>
      <c r="AG30" s="52">
        <f t="shared" si="1"/>
        <v>66.400000000000006</v>
      </c>
      <c r="AH30" s="52">
        <f t="shared" si="1"/>
        <v>1325</v>
      </c>
      <c r="AI30" s="52">
        <f t="shared" si="1"/>
        <v>13</v>
      </c>
      <c r="AJ30" s="52">
        <f t="shared" si="1"/>
        <v>16</v>
      </c>
      <c r="AK30" s="52">
        <f t="shared" si="1"/>
        <v>7</v>
      </c>
      <c r="AL30" s="52">
        <f t="shared" si="1"/>
        <v>0</v>
      </c>
      <c r="AM30" s="52">
        <f t="shared" si="1"/>
        <v>0</v>
      </c>
      <c r="AN30" s="52">
        <f t="shared" si="1"/>
        <v>3</v>
      </c>
      <c r="AO30" s="52">
        <f t="shared" si="1"/>
        <v>180</v>
      </c>
      <c r="AP30" s="52">
        <f t="shared" si="1"/>
        <v>103</v>
      </c>
      <c r="AQ30" s="52">
        <f t="shared" si="1"/>
        <v>567.9</v>
      </c>
      <c r="AR30" s="52">
        <f t="shared" si="1"/>
        <v>25</v>
      </c>
      <c r="AS30" s="52">
        <f t="shared" si="1"/>
        <v>802</v>
      </c>
      <c r="AT30" s="52">
        <f t="shared" si="1"/>
        <v>15</v>
      </c>
      <c r="AU30" s="52">
        <f t="shared" si="1"/>
        <v>54</v>
      </c>
      <c r="AV30" s="52">
        <f t="shared" si="1"/>
        <v>0</v>
      </c>
      <c r="AW30" s="52">
        <f t="shared" si="1"/>
        <v>0</v>
      </c>
      <c r="AX30" s="52">
        <f t="shared" si="1"/>
        <v>7</v>
      </c>
      <c r="AY30" s="52">
        <f t="shared" si="1"/>
        <v>35</v>
      </c>
      <c r="AZ30" s="52">
        <f t="shared" si="1"/>
        <v>1</v>
      </c>
      <c r="BA30" s="52">
        <f t="shared" si="1"/>
        <v>5</v>
      </c>
      <c r="BB30" s="52">
        <f t="shared" si="1"/>
        <v>237</v>
      </c>
      <c r="BC30" s="52">
        <f t="shared" si="1"/>
        <v>597</v>
      </c>
      <c r="BD30" s="52">
        <f t="shared" si="1"/>
        <v>4</v>
      </c>
      <c r="BE30" s="52">
        <f t="shared" si="1"/>
        <v>97</v>
      </c>
      <c r="BF30" s="52">
        <f t="shared" si="1"/>
        <v>40</v>
      </c>
      <c r="BG30" s="52">
        <f t="shared" si="1"/>
        <v>94</v>
      </c>
      <c r="BH30" s="52">
        <f t="shared" si="1"/>
        <v>5.5</v>
      </c>
      <c r="BI30" s="52">
        <f t="shared" si="1"/>
        <v>70</v>
      </c>
      <c r="BJ30" s="52">
        <f t="shared" si="1"/>
        <v>53</v>
      </c>
      <c r="BK30" s="52">
        <f t="shared" si="1"/>
        <v>148</v>
      </c>
      <c r="BL30" s="52">
        <f t="shared" si="1"/>
        <v>24</v>
      </c>
      <c r="BM30" s="52">
        <f t="shared" si="1"/>
        <v>409.5</v>
      </c>
      <c r="BN30" s="52">
        <f t="shared" si="1"/>
        <v>104</v>
      </c>
      <c r="BO30" s="52">
        <f t="shared" si="1"/>
        <v>342.5</v>
      </c>
      <c r="BP30" s="52">
        <f t="shared" si="1"/>
        <v>13.5</v>
      </c>
      <c r="BQ30" s="52">
        <f t="shared" si="1"/>
        <v>126.5</v>
      </c>
      <c r="BR30" s="52">
        <f t="shared" si="1"/>
        <v>207</v>
      </c>
      <c r="BS30" s="52">
        <f t="shared" si="1"/>
        <v>414</v>
      </c>
    </row>
    <row r="31" spans="1:71" s="55" customFormat="1" ht="17.899999999999999" customHeight="1" x14ac:dyDescent="0.35">
      <c r="A31" s="49"/>
      <c r="B31" s="49"/>
      <c r="C31" s="50"/>
      <c r="D31" s="51" t="s">
        <v>97</v>
      </c>
      <c r="E31" s="51"/>
      <c r="F31" s="49"/>
      <c r="G31" s="52">
        <v>2040</v>
      </c>
      <c r="H31" s="52">
        <v>1164</v>
      </c>
      <c r="I31" s="52">
        <v>0</v>
      </c>
      <c r="J31" s="53">
        <v>0</v>
      </c>
      <c r="K31" s="60">
        <v>28</v>
      </c>
      <c r="L31" s="60">
        <v>97</v>
      </c>
      <c r="M31" s="60">
        <v>293</v>
      </c>
      <c r="N31" s="60">
        <v>830</v>
      </c>
      <c r="O31" s="60">
        <v>39</v>
      </c>
      <c r="P31" s="60">
        <v>85</v>
      </c>
      <c r="Q31" s="60">
        <v>218</v>
      </c>
      <c r="R31" s="60">
        <v>450</v>
      </c>
      <c r="S31" s="61">
        <v>0</v>
      </c>
      <c r="T31" s="60">
        <v>112</v>
      </c>
      <c r="U31" s="60">
        <v>98</v>
      </c>
      <c r="V31" s="60">
        <v>153</v>
      </c>
      <c r="W31" s="60">
        <v>302</v>
      </c>
      <c r="X31" s="60">
        <v>110</v>
      </c>
      <c r="Y31" s="60">
        <v>69</v>
      </c>
      <c r="Z31" s="60">
        <v>111</v>
      </c>
      <c r="AA31" s="60">
        <v>209</v>
      </c>
      <c r="AB31" s="60">
        <v>345</v>
      </c>
      <c r="AC31" s="60">
        <v>84</v>
      </c>
      <c r="AD31" s="60">
        <v>79</v>
      </c>
      <c r="AE31" s="60">
        <v>127</v>
      </c>
      <c r="AF31" s="60">
        <v>186.3</v>
      </c>
      <c r="AG31" s="60">
        <v>74.72</v>
      </c>
      <c r="AH31" s="60">
        <v>1674</v>
      </c>
      <c r="AI31" s="60">
        <v>20</v>
      </c>
      <c r="AJ31" s="60">
        <v>25</v>
      </c>
      <c r="AK31" s="60">
        <v>3</v>
      </c>
      <c r="AL31" s="60">
        <v>2</v>
      </c>
      <c r="AM31" s="60">
        <v>0</v>
      </c>
      <c r="AN31" s="60">
        <v>5</v>
      </c>
      <c r="AO31" s="124">
        <v>287.7</v>
      </c>
      <c r="AP31" s="124">
        <v>140.01999999999998</v>
      </c>
      <c r="AQ31" s="124">
        <v>485.62</v>
      </c>
      <c r="AR31" s="124">
        <v>23</v>
      </c>
      <c r="AS31" s="124">
        <v>782</v>
      </c>
      <c r="AT31" s="124">
        <v>11</v>
      </c>
      <c r="AU31" s="124">
        <v>51</v>
      </c>
      <c r="AV31" s="124">
        <v>0</v>
      </c>
      <c r="AW31" s="124">
        <v>0</v>
      </c>
      <c r="AX31" s="124">
        <v>6</v>
      </c>
      <c r="AY31" s="124">
        <v>20</v>
      </c>
      <c r="AZ31" s="124">
        <v>2</v>
      </c>
      <c r="BA31" s="124">
        <v>25</v>
      </c>
      <c r="BB31" s="124">
        <v>196</v>
      </c>
      <c r="BC31" s="124">
        <v>430</v>
      </c>
      <c r="BD31" s="124">
        <v>3</v>
      </c>
      <c r="BE31" s="124">
        <v>76</v>
      </c>
      <c r="BF31" s="124">
        <v>45</v>
      </c>
      <c r="BG31" s="124">
        <v>74</v>
      </c>
      <c r="BH31" s="124">
        <v>6</v>
      </c>
      <c r="BI31" s="124">
        <v>60.5</v>
      </c>
      <c r="BJ31" s="124">
        <v>52</v>
      </c>
      <c r="BK31" s="124">
        <v>122</v>
      </c>
      <c r="BL31" s="124">
        <v>22</v>
      </c>
      <c r="BM31" s="124">
        <v>381.5</v>
      </c>
      <c r="BN31" s="124">
        <v>59</v>
      </c>
      <c r="BO31" s="124">
        <v>283</v>
      </c>
      <c r="BP31" s="124">
        <v>14</v>
      </c>
      <c r="BQ31" s="124">
        <v>109.5</v>
      </c>
      <c r="BR31" s="124">
        <v>204</v>
      </c>
      <c r="BS31" s="124">
        <v>585</v>
      </c>
    </row>
    <row r="32" spans="1:71" s="55" customFormat="1" ht="15.5" x14ac:dyDescent="0.35">
      <c r="A32" s="49"/>
      <c r="B32" s="49"/>
      <c r="C32" s="50"/>
      <c r="D32" s="51" t="s">
        <v>98</v>
      </c>
      <c r="E32" s="51"/>
      <c r="F32" s="49"/>
      <c r="G32" s="62">
        <f>G30/G31</f>
        <v>0.90686274509803921</v>
      </c>
      <c r="H32" s="62">
        <f t="shared" ref="H32:BS32" si="2">H30/H31</f>
        <v>0.85137457044673537</v>
      </c>
      <c r="I32" s="62"/>
      <c r="J32" s="62"/>
      <c r="K32" s="62">
        <f t="shared" si="2"/>
        <v>1</v>
      </c>
      <c r="L32" s="62">
        <f t="shared" si="2"/>
        <v>0.69072164948453607</v>
      </c>
      <c r="M32" s="62">
        <f t="shared" si="2"/>
        <v>0.78839590443686003</v>
      </c>
      <c r="N32" s="62">
        <f t="shared" si="2"/>
        <v>0.93614457831325304</v>
      </c>
      <c r="O32" s="62">
        <f t="shared" si="2"/>
        <v>0.84615384615384615</v>
      </c>
      <c r="P32" s="62">
        <f t="shared" si="2"/>
        <v>0.6</v>
      </c>
      <c r="Q32" s="62">
        <f t="shared" si="2"/>
        <v>0.77981651376146788</v>
      </c>
      <c r="R32" s="62">
        <f t="shared" si="2"/>
        <v>0.91555555555555557</v>
      </c>
      <c r="S32" s="62"/>
      <c r="T32" s="62">
        <f t="shared" si="2"/>
        <v>0.5</v>
      </c>
      <c r="U32" s="62">
        <f t="shared" si="2"/>
        <v>0.6428571428571429</v>
      </c>
      <c r="V32" s="62">
        <f t="shared" si="2"/>
        <v>0.85620915032679734</v>
      </c>
      <c r="W32" s="62">
        <f t="shared" si="2"/>
        <v>0.81788079470198671</v>
      </c>
      <c r="X32" s="62">
        <f t="shared" si="2"/>
        <v>0.5</v>
      </c>
      <c r="Y32" s="62">
        <f t="shared" si="2"/>
        <v>0.6376811594202898</v>
      </c>
      <c r="Z32" s="62">
        <f t="shared" si="2"/>
        <v>0.72972972972972971</v>
      </c>
      <c r="AA32" s="62">
        <f t="shared" si="2"/>
        <v>0.82296650717703346</v>
      </c>
      <c r="AB32" s="62">
        <f t="shared" si="2"/>
        <v>0.68695652173913047</v>
      </c>
      <c r="AC32" s="62">
        <f t="shared" si="2"/>
        <v>1.3214285714285714</v>
      </c>
      <c r="AD32" s="62">
        <f t="shared" si="2"/>
        <v>0.96202531645569622</v>
      </c>
      <c r="AE32" s="62">
        <f t="shared" si="2"/>
        <v>0.87401574803149606</v>
      </c>
      <c r="AF32" s="62">
        <f t="shared" si="2"/>
        <v>0.67310789049919484</v>
      </c>
      <c r="AG32" s="62">
        <f t="shared" si="2"/>
        <v>0.88865096359743045</v>
      </c>
      <c r="AH32" s="62">
        <f t="shared" si="2"/>
        <v>0.7915173237753883</v>
      </c>
      <c r="AI32" s="62">
        <f t="shared" si="2"/>
        <v>0.65</v>
      </c>
      <c r="AJ32" s="62">
        <f t="shared" si="2"/>
        <v>0.64</v>
      </c>
      <c r="AK32" s="62">
        <f t="shared" si="2"/>
        <v>2.3333333333333335</v>
      </c>
      <c r="AL32" s="62"/>
      <c r="AM32" s="62" t="e">
        <f t="shared" si="2"/>
        <v>#DIV/0!</v>
      </c>
      <c r="AN32" s="62">
        <f t="shared" si="2"/>
        <v>0.6</v>
      </c>
      <c r="AO32" s="62">
        <f t="shared" si="2"/>
        <v>0.6256517205422315</v>
      </c>
      <c r="AP32" s="62">
        <f t="shared" si="2"/>
        <v>0.73560919868590213</v>
      </c>
      <c r="AQ32" s="62">
        <f t="shared" si="2"/>
        <v>1.1694328899139244</v>
      </c>
      <c r="AR32" s="62">
        <f t="shared" si="2"/>
        <v>1.0869565217391304</v>
      </c>
      <c r="AS32" s="62">
        <f t="shared" si="2"/>
        <v>1.0255754475703325</v>
      </c>
      <c r="AT32" s="62">
        <f t="shared" si="2"/>
        <v>1.3636363636363635</v>
      </c>
      <c r="AU32" s="62">
        <f t="shared" si="2"/>
        <v>1.0588235294117647</v>
      </c>
      <c r="AV32" s="62"/>
      <c r="AW32" s="62"/>
      <c r="AX32" s="62">
        <f t="shared" si="2"/>
        <v>1.1666666666666667</v>
      </c>
      <c r="AY32" s="62">
        <f t="shared" si="2"/>
        <v>1.75</v>
      </c>
      <c r="AZ32" s="62">
        <f t="shared" si="2"/>
        <v>0.5</v>
      </c>
      <c r="BA32" s="62">
        <f t="shared" si="2"/>
        <v>0.2</v>
      </c>
      <c r="BB32" s="62">
        <f t="shared" si="2"/>
        <v>1.2091836734693877</v>
      </c>
      <c r="BC32" s="62">
        <f t="shared" si="2"/>
        <v>1.3883720930232557</v>
      </c>
      <c r="BD32" s="62">
        <f t="shared" si="2"/>
        <v>1.3333333333333333</v>
      </c>
      <c r="BE32" s="62">
        <f t="shared" si="2"/>
        <v>1.2763157894736843</v>
      </c>
      <c r="BF32" s="62">
        <f t="shared" si="2"/>
        <v>0.88888888888888884</v>
      </c>
      <c r="BG32" s="62">
        <f t="shared" si="2"/>
        <v>1.2702702702702702</v>
      </c>
      <c r="BH32" s="62">
        <f t="shared" si="2"/>
        <v>0.91666666666666663</v>
      </c>
      <c r="BI32" s="62">
        <f t="shared" si="2"/>
        <v>1.1570247933884297</v>
      </c>
      <c r="BJ32" s="62">
        <f t="shared" si="2"/>
        <v>1.0192307692307692</v>
      </c>
      <c r="BK32" s="62">
        <f t="shared" si="2"/>
        <v>1.2131147540983607</v>
      </c>
      <c r="BL32" s="62">
        <f t="shared" si="2"/>
        <v>1.0909090909090908</v>
      </c>
      <c r="BM32" s="62">
        <f t="shared" si="2"/>
        <v>1.073394495412844</v>
      </c>
      <c r="BN32" s="62">
        <f t="shared" si="2"/>
        <v>1.7627118644067796</v>
      </c>
      <c r="BO32" s="62">
        <f t="shared" si="2"/>
        <v>1.2102473498233215</v>
      </c>
      <c r="BP32" s="62">
        <f>BP30/BP31</f>
        <v>0.9642857142857143</v>
      </c>
      <c r="BQ32" s="62">
        <f t="shared" si="2"/>
        <v>1.1552511415525115</v>
      </c>
      <c r="BR32" s="62">
        <f t="shared" si="2"/>
        <v>1.0147058823529411</v>
      </c>
      <c r="BS32" s="62">
        <f t="shared" si="2"/>
        <v>0.70769230769230773</v>
      </c>
    </row>
    <row r="33" spans="1:71" s="59" customFormat="1" ht="17.899999999999999" customHeight="1" x14ac:dyDescent="0.35"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69"/>
      <c r="BM33" s="69"/>
      <c r="BN33" s="69"/>
      <c r="BO33" s="69"/>
      <c r="BP33" s="69"/>
      <c r="BQ33" s="69"/>
      <c r="BR33" s="69"/>
      <c r="BS33" s="69"/>
    </row>
    <row r="37" spans="1:71" x14ac:dyDescent="0.3">
      <c r="A37" s="43" t="s">
        <v>139</v>
      </c>
      <c r="B37" s="44"/>
    </row>
    <row r="38" spans="1:71" x14ac:dyDescent="0.3">
      <c r="A38" s="45" t="s">
        <v>140</v>
      </c>
      <c r="B38" s="46">
        <f>COUNT(tblKaimai[[#All],[Ref]])</f>
        <v>26</v>
      </c>
    </row>
    <row r="39" spans="1:71" x14ac:dyDescent="0.3">
      <c r="A39" s="47" t="s">
        <v>141</v>
      </c>
      <c r="B39" s="48">
        <f>COUNTIF(tblKaimai[[#All],[2022 Statistics Returned (Y/N)]],"Y")</f>
        <v>24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54320-070F-45AD-AAE1-E6586370DD7E}">
  <sheetPr>
    <tabColor rgb="FFFF0000"/>
  </sheetPr>
  <dimension ref="A1:BS78"/>
  <sheetViews>
    <sheetView tabSelected="1" zoomScale="80" zoomScaleNormal="80" workbookViewId="0">
      <pane xSplit="5" ySplit="3" topLeftCell="F10" activePane="bottomRight" state="frozen"/>
      <selection pane="topRight" activeCell="F1" sqref="F1"/>
      <selection pane="bottomLeft" activeCell="A4" sqref="A4"/>
      <selection pane="bottomRight" activeCell="G10" sqref="G10"/>
    </sheetView>
  </sheetViews>
  <sheetFormatPr defaultColWidth="12.1796875" defaultRowHeight="13" x14ac:dyDescent="0.3"/>
  <cols>
    <col min="1" max="1" width="12.1796875" style="2"/>
    <col min="2" max="2" width="13.54296875" style="2" customWidth="1"/>
    <col min="3" max="3" width="12.1796875" style="2"/>
    <col min="4" max="4" width="54.1796875" style="2" bestFit="1" customWidth="1"/>
    <col min="5" max="5" width="28.81640625" style="2" customWidth="1"/>
    <col min="6" max="71" width="15.54296875" style="2" customWidth="1"/>
    <col min="72" max="16384" width="12.1796875" style="2"/>
  </cols>
  <sheetData>
    <row r="1" spans="1:71" s="63" customFormat="1" ht="23.5" x14ac:dyDescent="0.55000000000000004">
      <c r="A1" s="1" t="s">
        <v>216</v>
      </c>
      <c r="J1" s="139" t="s">
        <v>4</v>
      </c>
      <c r="K1" s="139"/>
      <c r="L1" s="139"/>
      <c r="M1" s="139"/>
      <c r="N1" s="139"/>
      <c r="O1" s="139"/>
      <c r="P1" s="139"/>
      <c r="Q1" s="139"/>
      <c r="R1" s="139"/>
      <c r="S1" s="140" t="s">
        <v>5</v>
      </c>
      <c r="T1" s="140"/>
      <c r="U1" s="140"/>
      <c r="V1" s="140"/>
      <c r="W1" s="140"/>
      <c r="X1" s="140"/>
      <c r="Y1" s="140"/>
      <c r="Z1" s="140"/>
      <c r="AA1" s="140"/>
      <c r="AB1" s="141" t="s">
        <v>6</v>
      </c>
      <c r="AC1" s="141"/>
      <c r="AD1" s="141"/>
      <c r="AE1" s="141"/>
      <c r="AF1" s="142" t="s">
        <v>7</v>
      </c>
      <c r="AG1" s="142"/>
      <c r="AH1" s="142"/>
      <c r="AI1" s="139" t="s">
        <v>8</v>
      </c>
      <c r="AJ1" s="139"/>
      <c r="AK1" s="140" t="s">
        <v>9</v>
      </c>
      <c r="AL1" s="140"/>
      <c r="AM1" s="139" t="s">
        <v>10</v>
      </c>
      <c r="AN1" s="139"/>
      <c r="AO1" s="140" t="s">
        <v>11</v>
      </c>
      <c r="AP1" s="140"/>
      <c r="AQ1" s="140"/>
      <c r="AR1" s="139" t="s">
        <v>12</v>
      </c>
      <c r="AS1" s="139"/>
      <c r="AT1" s="139"/>
      <c r="AU1" s="139"/>
      <c r="AV1" s="140" t="s">
        <v>13</v>
      </c>
      <c r="AW1" s="140"/>
      <c r="AX1" s="140"/>
      <c r="AY1" s="140"/>
      <c r="AZ1" s="139" t="s">
        <v>14</v>
      </c>
      <c r="BA1" s="139"/>
      <c r="BB1" s="139"/>
      <c r="BC1" s="139"/>
      <c r="BD1" s="140" t="s">
        <v>15</v>
      </c>
      <c r="BE1" s="140"/>
      <c r="BF1" s="140"/>
      <c r="BG1" s="140"/>
      <c r="BH1" s="139" t="s">
        <v>16</v>
      </c>
      <c r="BI1" s="139"/>
      <c r="BJ1" s="139"/>
      <c r="BK1" s="139"/>
      <c r="BL1" s="140" t="s">
        <v>17</v>
      </c>
      <c r="BM1" s="140"/>
      <c r="BN1" s="140"/>
      <c r="BO1" s="140"/>
      <c r="BP1" s="139" t="s">
        <v>18</v>
      </c>
      <c r="BQ1" s="139"/>
      <c r="BR1" s="139"/>
      <c r="BS1" s="139"/>
    </row>
    <row r="2" spans="1:71" ht="17.899999999999999" customHeight="1" x14ac:dyDescent="0.3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2" customHeight="1" x14ac:dyDescent="0.3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99999999999999" customHeight="1" x14ac:dyDescent="0.35">
      <c r="A4" s="35">
        <v>1</v>
      </c>
      <c r="B4" s="35" t="s">
        <v>92</v>
      </c>
      <c r="C4" s="35">
        <v>9971</v>
      </c>
      <c r="D4" s="36" t="s">
        <v>217</v>
      </c>
      <c r="E4" s="36"/>
      <c r="F4" s="35" t="s">
        <v>109</v>
      </c>
      <c r="G4" s="67">
        <f>SUM(tblNorthern[[#This Row],[Roll Members No Data ]:[Roll Members Male Over 65]])</f>
        <v>60</v>
      </c>
      <c r="H4" s="67">
        <f>SUM(tblNorthern[[#This Row],[Associate Members Female up to 25]:[Associate Members Male Over 65]])</f>
        <v>65</v>
      </c>
      <c r="I4" s="67"/>
      <c r="J4" s="67"/>
      <c r="K4" s="70"/>
      <c r="L4" s="70">
        <v>2</v>
      </c>
      <c r="M4" s="70">
        <v>18</v>
      </c>
      <c r="N4" s="70">
        <v>14</v>
      </c>
      <c r="O4" s="70"/>
      <c r="P4" s="70">
        <v>4</v>
      </c>
      <c r="Q4" s="70">
        <v>9</v>
      </c>
      <c r="R4" s="70">
        <v>13</v>
      </c>
      <c r="S4" s="70"/>
      <c r="T4" s="67"/>
      <c r="U4" s="67">
        <v>8</v>
      </c>
      <c r="V4" s="67">
        <v>14</v>
      </c>
      <c r="W4" s="67">
        <v>12</v>
      </c>
      <c r="X4" s="67">
        <v>1</v>
      </c>
      <c r="Y4" s="67">
        <v>7</v>
      </c>
      <c r="Z4" s="67">
        <v>14</v>
      </c>
      <c r="AA4" s="67">
        <v>9</v>
      </c>
      <c r="AB4" s="67">
        <v>6</v>
      </c>
      <c r="AC4" s="67">
        <v>1</v>
      </c>
      <c r="AD4" s="67">
        <v>5</v>
      </c>
      <c r="AE4" s="67">
        <v>4</v>
      </c>
      <c r="AF4" s="67">
        <v>2</v>
      </c>
      <c r="AG4" s="67">
        <v>4</v>
      </c>
      <c r="AH4" s="67">
        <v>54</v>
      </c>
      <c r="AI4" s="70"/>
      <c r="AJ4" s="70"/>
      <c r="AK4" s="70"/>
      <c r="AL4" s="70"/>
      <c r="AM4" s="70"/>
      <c r="AN4" s="70"/>
      <c r="AO4" s="70">
        <v>1</v>
      </c>
      <c r="AP4" s="70"/>
      <c r="AQ4" s="70">
        <v>4</v>
      </c>
      <c r="AR4" s="128">
        <v>1</v>
      </c>
      <c r="AS4" s="128">
        <v>40</v>
      </c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>
        <v>1</v>
      </c>
      <c r="BM4" s="128">
        <v>5</v>
      </c>
      <c r="BN4" s="128"/>
      <c r="BO4" s="128"/>
      <c r="BP4" s="128"/>
      <c r="BQ4" s="128"/>
      <c r="BR4" s="128"/>
      <c r="BS4" s="128"/>
    </row>
    <row r="5" spans="1:71" ht="17.899999999999999" customHeight="1" x14ac:dyDescent="0.35">
      <c r="A5" s="35">
        <f t="shared" ref="A5:A36" si="0">A4+1</f>
        <v>2</v>
      </c>
      <c r="B5" s="35" t="s">
        <v>92</v>
      </c>
      <c r="C5" s="35">
        <v>9295</v>
      </c>
      <c r="D5" s="36" t="s">
        <v>218</v>
      </c>
      <c r="E5" s="36"/>
      <c r="F5" s="35" t="s">
        <v>105</v>
      </c>
      <c r="G5" s="67">
        <f>SUM(tblNorthern[[#This Row],[Roll Members No Data ]:[Roll Members Male Over 65]])</f>
        <v>102</v>
      </c>
      <c r="H5" s="67">
        <f>SUM(tblNorthern[[#This Row],[Associate Members Female up to 25]:[Associate Members Male Over 65]])</f>
        <v>4</v>
      </c>
      <c r="I5" s="67"/>
      <c r="J5" s="67"/>
      <c r="K5" s="67">
        <v>2</v>
      </c>
      <c r="L5" s="67">
        <v>22</v>
      </c>
      <c r="M5" s="67">
        <v>13</v>
      </c>
      <c r="N5" s="67">
        <v>11</v>
      </c>
      <c r="O5" s="67">
        <v>7</v>
      </c>
      <c r="P5" s="67">
        <v>25</v>
      </c>
      <c r="Q5" s="67">
        <v>14</v>
      </c>
      <c r="R5" s="67">
        <v>8</v>
      </c>
      <c r="S5" s="67"/>
      <c r="T5" s="67"/>
      <c r="U5" s="67">
        <v>1</v>
      </c>
      <c r="V5" s="67">
        <v>3</v>
      </c>
      <c r="W5" s="67"/>
      <c r="X5" s="67"/>
      <c r="Y5" s="67"/>
      <c r="Z5" s="67"/>
      <c r="AA5" s="67"/>
      <c r="AB5" s="67">
        <v>3</v>
      </c>
      <c r="AC5" s="67">
        <v>3</v>
      </c>
      <c r="AD5" s="67"/>
      <c r="AE5" s="67">
        <v>22</v>
      </c>
      <c r="AF5" s="67">
        <v>21</v>
      </c>
      <c r="AG5" s="67">
        <v>3</v>
      </c>
      <c r="AH5" s="67">
        <v>112</v>
      </c>
      <c r="AI5" s="67"/>
      <c r="AJ5" s="67">
        <v>3</v>
      </c>
      <c r="AK5" s="67"/>
      <c r="AL5" s="67"/>
      <c r="AM5" s="67"/>
      <c r="AN5" s="67"/>
      <c r="AO5" s="67">
        <v>4</v>
      </c>
      <c r="AP5" s="67">
        <v>3</v>
      </c>
      <c r="AQ5" s="67">
        <v>46</v>
      </c>
      <c r="AR5" s="129">
        <v>2</v>
      </c>
      <c r="AS5" s="129">
        <v>80</v>
      </c>
      <c r="AT5" s="129"/>
      <c r="AU5" s="129"/>
      <c r="AV5" s="129"/>
      <c r="AW5" s="129"/>
      <c r="AX5" s="129"/>
      <c r="AY5" s="129"/>
      <c r="AZ5" s="129"/>
      <c r="BA5" s="129"/>
      <c r="BB5" s="129">
        <v>7</v>
      </c>
      <c r="BC5" s="129">
        <v>19</v>
      </c>
      <c r="BD5" s="129"/>
      <c r="BE5" s="129"/>
      <c r="BF5" s="129">
        <v>2</v>
      </c>
      <c r="BG5" s="129">
        <v>3</v>
      </c>
      <c r="BH5" s="129"/>
      <c r="BI5" s="129"/>
      <c r="BJ5" s="129">
        <v>11</v>
      </c>
      <c r="BK5" s="129">
        <v>12</v>
      </c>
      <c r="BL5" s="129"/>
      <c r="BM5" s="129"/>
      <c r="BN5" s="129">
        <v>4</v>
      </c>
      <c r="BO5" s="129">
        <v>9</v>
      </c>
      <c r="BP5" s="129"/>
      <c r="BQ5" s="129"/>
      <c r="BR5" s="129">
        <v>22</v>
      </c>
      <c r="BS5" s="129">
        <v>46</v>
      </c>
    </row>
    <row r="6" spans="1:71" ht="17.899999999999999" customHeight="1" x14ac:dyDescent="0.35">
      <c r="A6" s="35">
        <f t="shared" si="0"/>
        <v>3</v>
      </c>
      <c r="B6" s="35" t="s">
        <v>92</v>
      </c>
      <c r="C6" s="35">
        <v>9319</v>
      </c>
      <c r="D6" s="36" t="s">
        <v>219</v>
      </c>
      <c r="E6" s="36"/>
      <c r="F6" s="35" t="s">
        <v>105</v>
      </c>
      <c r="G6" s="67">
        <f>SUM(tblNorthern[[#This Row],[Roll Members No Data ]:[Roll Members Male Over 65]])</f>
        <v>328</v>
      </c>
      <c r="H6" s="67">
        <f>SUM(tblNorthern[[#This Row],[Associate Members Female up to 25]:[Associate Members Male Over 65]])</f>
        <v>47</v>
      </c>
      <c r="I6" s="67"/>
      <c r="J6" s="70"/>
      <c r="K6" s="70">
        <v>60</v>
      </c>
      <c r="L6" s="70">
        <v>29</v>
      </c>
      <c r="M6" s="70">
        <v>61</v>
      </c>
      <c r="N6" s="70">
        <v>40</v>
      </c>
      <c r="O6" s="70">
        <v>40</v>
      </c>
      <c r="P6" s="70">
        <v>16</v>
      </c>
      <c r="Q6" s="70">
        <v>48</v>
      </c>
      <c r="R6" s="70">
        <v>34</v>
      </c>
      <c r="S6" s="70"/>
      <c r="T6" s="70">
        <v>7</v>
      </c>
      <c r="U6" s="70">
        <v>8</v>
      </c>
      <c r="V6" s="70">
        <v>8</v>
      </c>
      <c r="W6" s="70">
        <v>2</v>
      </c>
      <c r="X6" s="70">
        <v>12</v>
      </c>
      <c r="Y6" s="70">
        <v>2</v>
      </c>
      <c r="Z6" s="70">
        <v>4</v>
      </c>
      <c r="AA6" s="70">
        <v>4</v>
      </c>
      <c r="AB6" s="70"/>
      <c r="AC6" s="70">
        <v>2</v>
      </c>
      <c r="AD6" s="70"/>
      <c r="AE6" s="70"/>
      <c r="AF6" s="70">
        <v>47</v>
      </c>
      <c r="AG6" s="70">
        <v>42</v>
      </c>
      <c r="AH6" s="70">
        <v>110</v>
      </c>
      <c r="AI6" s="70">
        <v>10</v>
      </c>
      <c r="AJ6" s="70" t="s">
        <v>220</v>
      </c>
      <c r="AK6" s="70"/>
      <c r="AL6" s="70"/>
      <c r="AM6" s="70"/>
      <c r="AN6" s="70"/>
      <c r="AO6" s="70"/>
      <c r="AP6" s="70"/>
      <c r="AQ6" s="67"/>
      <c r="AR6" s="129">
        <v>3</v>
      </c>
      <c r="AS6" s="129">
        <v>40</v>
      </c>
      <c r="AT6" s="129">
        <v>1</v>
      </c>
      <c r="AU6" s="129">
        <v>8</v>
      </c>
      <c r="AV6" s="129"/>
      <c r="AW6" s="129"/>
      <c r="AX6" s="129"/>
      <c r="AY6" s="129"/>
      <c r="AZ6" s="129"/>
      <c r="BA6" s="129"/>
      <c r="BB6" s="129">
        <v>8</v>
      </c>
      <c r="BC6" s="129">
        <v>8</v>
      </c>
      <c r="BD6" s="129"/>
      <c r="BE6" s="129"/>
      <c r="BF6" s="129">
        <v>3</v>
      </c>
      <c r="BG6" s="129">
        <v>5</v>
      </c>
      <c r="BH6" s="129"/>
      <c r="BI6" s="129"/>
      <c r="BJ6" s="129"/>
      <c r="BK6" s="129"/>
      <c r="BL6" s="129"/>
      <c r="BM6" s="129"/>
      <c r="BN6" s="129">
        <v>2</v>
      </c>
      <c r="BO6" s="129">
        <v>5</v>
      </c>
      <c r="BP6" s="129"/>
      <c r="BQ6" s="129"/>
      <c r="BR6" s="129">
        <v>1</v>
      </c>
      <c r="BS6" s="129">
        <v>20</v>
      </c>
    </row>
    <row r="7" spans="1:71" ht="17.899999999999999" customHeight="1" x14ac:dyDescent="0.35">
      <c r="A7" s="35">
        <f t="shared" si="0"/>
        <v>4</v>
      </c>
      <c r="B7" s="35" t="s">
        <v>92</v>
      </c>
      <c r="C7" s="35">
        <v>9288</v>
      </c>
      <c r="D7" s="36" t="s">
        <v>221</v>
      </c>
      <c r="E7" s="36"/>
      <c r="F7" s="35" t="s">
        <v>109</v>
      </c>
      <c r="G7" s="67">
        <f>SUM(tblNorthern[[#This Row],[Roll Members No Data ]:[Roll Members Male Over 65]])</f>
        <v>160</v>
      </c>
      <c r="H7" s="67">
        <f>SUM(tblNorthern[[#This Row],[Associate Members Female up to 25]:[Associate Members Male Over 65]])</f>
        <v>72</v>
      </c>
      <c r="I7" s="67"/>
      <c r="J7" s="70"/>
      <c r="K7" s="70">
        <v>15</v>
      </c>
      <c r="L7" s="70">
        <v>29</v>
      </c>
      <c r="M7" s="70">
        <v>29</v>
      </c>
      <c r="N7" s="70">
        <v>11</v>
      </c>
      <c r="O7" s="70">
        <v>16</v>
      </c>
      <c r="P7" s="70">
        <v>14</v>
      </c>
      <c r="Q7" s="70">
        <v>30</v>
      </c>
      <c r="R7" s="70">
        <v>16</v>
      </c>
      <c r="S7" s="70"/>
      <c r="T7" s="70">
        <v>1</v>
      </c>
      <c r="U7" s="70">
        <v>19</v>
      </c>
      <c r="V7" s="70">
        <v>12</v>
      </c>
      <c r="W7" s="70">
        <v>2</v>
      </c>
      <c r="X7" s="70">
        <v>6</v>
      </c>
      <c r="Y7" s="70">
        <v>14</v>
      </c>
      <c r="Z7" s="70">
        <v>16</v>
      </c>
      <c r="AA7" s="70">
        <v>2</v>
      </c>
      <c r="AB7" s="70">
        <v>1</v>
      </c>
      <c r="AC7" s="70">
        <v>4</v>
      </c>
      <c r="AD7" s="70"/>
      <c r="AE7" s="70"/>
      <c r="AF7" s="70">
        <v>12</v>
      </c>
      <c r="AG7" s="70">
        <v>5</v>
      </c>
      <c r="AH7" s="70">
        <v>95</v>
      </c>
      <c r="AI7" s="70">
        <v>3</v>
      </c>
      <c r="AJ7" s="70"/>
      <c r="AK7" s="70"/>
      <c r="AL7" s="70"/>
      <c r="AM7" s="70"/>
      <c r="AN7" s="70"/>
      <c r="AO7" s="70">
        <v>15</v>
      </c>
      <c r="AP7" s="70">
        <v>12</v>
      </c>
      <c r="AQ7" s="67">
        <v>25</v>
      </c>
      <c r="AR7" s="129">
        <v>2</v>
      </c>
      <c r="AS7" s="129">
        <v>96</v>
      </c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>
        <v>4</v>
      </c>
      <c r="BG7" s="129">
        <v>8</v>
      </c>
      <c r="BH7" s="129"/>
      <c r="BI7" s="129"/>
      <c r="BJ7" s="129">
        <v>9</v>
      </c>
      <c r="BK7" s="129">
        <v>18</v>
      </c>
      <c r="BL7" s="129">
        <v>1</v>
      </c>
      <c r="BM7" s="129">
        <v>15</v>
      </c>
      <c r="BN7" s="129"/>
      <c r="BO7" s="129"/>
      <c r="BP7" s="129"/>
      <c r="BQ7" s="129"/>
      <c r="BR7" s="129"/>
      <c r="BS7" s="129"/>
    </row>
    <row r="8" spans="1:71" ht="17.899999999999999" customHeight="1" x14ac:dyDescent="0.35">
      <c r="A8" s="35">
        <f t="shared" si="0"/>
        <v>5</v>
      </c>
      <c r="B8" s="35" t="s">
        <v>92</v>
      </c>
      <c r="C8" s="35">
        <v>9733</v>
      </c>
      <c r="D8" s="36" t="s">
        <v>222</v>
      </c>
      <c r="E8" s="36"/>
      <c r="F8" s="35" t="s">
        <v>105</v>
      </c>
      <c r="G8" s="67">
        <f>SUM(tblNorthern[[#This Row],[Roll Members No Data ]:[Roll Members Male Over 65]])</f>
        <v>108</v>
      </c>
      <c r="H8" s="67">
        <f>SUM(tblNorthern[[#This Row],[Associate Members Female up to 25]:[Associate Members Male Over 65]])</f>
        <v>120</v>
      </c>
      <c r="I8" s="67"/>
      <c r="J8" s="70"/>
      <c r="K8" s="70">
        <v>3</v>
      </c>
      <c r="L8" s="70">
        <v>14</v>
      </c>
      <c r="M8" s="70">
        <v>31</v>
      </c>
      <c r="N8" s="70">
        <v>8</v>
      </c>
      <c r="O8" s="70">
        <v>3</v>
      </c>
      <c r="P8" s="70">
        <v>12</v>
      </c>
      <c r="Q8" s="70">
        <v>25</v>
      </c>
      <c r="R8" s="70">
        <v>12</v>
      </c>
      <c r="S8" s="70"/>
      <c r="T8" s="70">
        <v>7</v>
      </c>
      <c r="U8" s="70">
        <v>33</v>
      </c>
      <c r="V8" s="70">
        <v>27</v>
      </c>
      <c r="W8" s="70">
        <v>12</v>
      </c>
      <c r="X8" s="70">
        <v>7</v>
      </c>
      <c r="Y8" s="70">
        <v>10</v>
      </c>
      <c r="Z8" s="70">
        <v>15</v>
      </c>
      <c r="AA8" s="70">
        <v>9</v>
      </c>
      <c r="AB8" s="70">
        <v>22</v>
      </c>
      <c r="AC8" s="70">
        <v>2</v>
      </c>
      <c r="AD8" s="70">
        <v>10</v>
      </c>
      <c r="AE8" s="70"/>
      <c r="AF8" s="70">
        <v>65</v>
      </c>
      <c r="AG8" s="70">
        <v>73</v>
      </c>
      <c r="AH8" s="70">
        <v>218</v>
      </c>
      <c r="AI8" s="70">
        <v>52</v>
      </c>
      <c r="AJ8" s="70">
        <v>153</v>
      </c>
      <c r="AK8" s="70"/>
      <c r="AL8" s="70"/>
      <c r="AM8" s="70"/>
      <c r="AN8" s="70"/>
      <c r="AO8" s="70">
        <v>60</v>
      </c>
      <c r="AP8" s="70">
        <v>69</v>
      </c>
      <c r="AQ8" s="67"/>
      <c r="AR8" s="129">
        <v>2</v>
      </c>
      <c r="AS8" s="129">
        <v>40</v>
      </c>
      <c r="AT8" s="129"/>
      <c r="AU8" s="129"/>
      <c r="AV8" s="129">
        <v>2</v>
      </c>
      <c r="AW8" s="129">
        <v>20</v>
      </c>
      <c r="AX8" s="129"/>
      <c r="AY8" s="129"/>
      <c r="AZ8" s="129">
        <v>2</v>
      </c>
      <c r="BA8" s="129">
        <v>25</v>
      </c>
      <c r="BB8" s="129"/>
      <c r="BC8" s="129"/>
      <c r="BD8" s="129"/>
      <c r="BE8" s="129"/>
      <c r="BF8" s="129">
        <v>4</v>
      </c>
      <c r="BG8" s="129">
        <v>12</v>
      </c>
      <c r="BH8" s="129"/>
      <c r="BI8" s="129"/>
      <c r="BJ8" s="129">
        <v>7</v>
      </c>
      <c r="BK8" s="129">
        <v>12</v>
      </c>
      <c r="BL8" s="129"/>
      <c r="BM8" s="129"/>
      <c r="BN8" s="129">
        <v>1</v>
      </c>
      <c r="BO8" s="129">
        <v>20</v>
      </c>
      <c r="BP8" s="129"/>
      <c r="BQ8" s="129"/>
      <c r="BR8" s="129"/>
      <c r="BS8" s="129"/>
    </row>
    <row r="9" spans="1:71" ht="17.899999999999999" customHeight="1" x14ac:dyDescent="0.35">
      <c r="A9" s="35">
        <f t="shared" si="0"/>
        <v>6</v>
      </c>
      <c r="B9" s="35" t="s">
        <v>92</v>
      </c>
      <c r="C9" s="35">
        <v>4995</v>
      </c>
      <c r="D9" s="36" t="s">
        <v>223</v>
      </c>
      <c r="E9" s="36"/>
      <c r="F9" s="35" t="s">
        <v>109</v>
      </c>
      <c r="G9" s="67">
        <f>SUM(tblNorthern[[#This Row],[Roll Members No Data ]:[Roll Members Male Over 65]])</f>
        <v>35</v>
      </c>
      <c r="H9" s="67">
        <f>SUM(tblNorthern[[#This Row],[Associate Members Female up to 25]:[Associate Members Male Over 65]])</f>
        <v>59</v>
      </c>
      <c r="I9" s="67"/>
      <c r="J9" s="70"/>
      <c r="K9" s="70"/>
      <c r="L9" s="70">
        <v>1</v>
      </c>
      <c r="M9" s="70">
        <v>19</v>
      </c>
      <c r="N9" s="70"/>
      <c r="O9" s="70"/>
      <c r="P9" s="70">
        <v>2</v>
      </c>
      <c r="Q9" s="70">
        <v>13</v>
      </c>
      <c r="R9" s="70"/>
      <c r="S9" s="70"/>
      <c r="T9" s="70">
        <v>4</v>
      </c>
      <c r="U9" s="70">
        <v>2</v>
      </c>
      <c r="V9" s="70">
        <v>11</v>
      </c>
      <c r="W9" s="70">
        <v>14</v>
      </c>
      <c r="X9" s="70">
        <v>3</v>
      </c>
      <c r="Y9" s="70">
        <v>3</v>
      </c>
      <c r="Z9" s="70">
        <v>4</v>
      </c>
      <c r="AA9" s="70">
        <v>18</v>
      </c>
      <c r="AB9" s="70"/>
      <c r="AC9" s="70"/>
      <c r="AD9" s="70"/>
      <c r="AE9" s="70"/>
      <c r="AF9" s="70">
        <v>15</v>
      </c>
      <c r="AG9" s="70">
        <v>15</v>
      </c>
      <c r="AH9" s="70">
        <v>181</v>
      </c>
      <c r="AI9" s="70"/>
      <c r="AJ9" s="70"/>
      <c r="AK9" s="70"/>
      <c r="AL9" s="70"/>
      <c r="AM9" s="70"/>
      <c r="AN9" s="70"/>
      <c r="AO9" s="70"/>
      <c r="AP9" s="70"/>
      <c r="AQ9" s="67"/>
      <c r="AR9" s="129">
        <v>1</v>
      </c>
      <c r="AS9" s="129">
        <v>40</v>
      </c>
      <c r="AT9" s="129"/>
      <c r="AU9" s="129"/>
      <c r="AV9" s="129">
        <v>1</v>
      </c>
      <c r="AW9" s="129">
        <v>15</v>
      </c>
      <c r="AX9" s="129"/>
      <c r="AY9" s="129"/>
      <c r="AZ9" s="129"/>
      <c r="BA9" s="129"/>
      <c r="BB9" s="129"/>
      <c r="BC9" s="129"/>
      <c r="BD9" s="129"/>
      <c r="BE9" s="129"/>
      <c r="BF9" s="129"/>
      <c r="BG9" s="129"/>
      <c r="BH9" s="129">
        <v>1</v>
      </c>
      <c r="BI9" s="129">
        <v>15</v>
      </c>
      <c r="BJ9" s="129"/>
      <c r="BK9" s="129"/>
      <c r="BL9" s="129"/>
      <c r="BM9" s="129"/>
      <c r="BN9" s="129"/>
      <c r="BO9" s="129"/>
      <c r="BP9" s="129"/>
      <c r="BQ9" s="129"/>
      <c r="BR9" s="129">
        <v>4</v>
      </c>
      <c r="BS9" s="129">
        <v>20</v>
      </c>
    </row>
    <row r="10" spans="1:71" ht="17.899999999999999" customHeight="1" x14ac:dyDescent="0.35">
      <c r="A10" s="35">
        <f t="shared" si="0"/>
        <v>7</v>
      </c>
      <c r="B10" s="35" t="s">
        <v>92</v>
      </c>
      <c r="C10" s="56">
        <v>20045</v>
      </c>
      <c r="D10" s="36" t="s">
        <v>380</v>
      </c>
      <c r="E10" s="36" t="s">
        <v>382</v>
      </c>
      <c r="F10" s="35" t="s">
        <v>109</v>
      </c>
      <c r="G10" s="67">
        <f>SUM(tblNorthern[[#This Row],[Roll Members No Data ]:[Roll Members Male Over 65]])</f>
        <v>86</v>
      </c>
      <c r="H10" s="67">
        <f>SUM(tblNorthern[[#This Row],[Associate Members Female up to 25]:[Associate Members Male Over 65]])</f>
        <v>28</v>
      </c>
      <c r="I10" s="71"/>
      <c r="J10" s="70">
        <v>0</v>
      </c>
      <c r="K10" s="70">
        <v>1</v>
      </c>
      <c r="L10" s="70">
        <v>1</v>
      </c>
      <c r="M10" s="70">
        <v>15</v>
      </c>
      <c r="N10" s="70">
        <v>44</v>
      </c>
      <c r="O10" s="70">
        <v>3</v>
      </c>
      <c r="P10" s="70"/>
      <c r="Q10" s="70">
        <v>4</v>
      </c>
      <c r="R10" s="70">
        <v>18</v>
      </c>
      <c r="S10" s="70">
        <v>0</v>
      </c>
      <c r="T10" s="70">
        <v>0</v>
      </c>
      <c r="U10" s="70">
        <v>2</v>
      </c>
      <c r="V10" s="70">
        <v>4</v>
      </c>
      <c r="W10" s="70">
        <v>8</v>
      </c>
      <c r="X10" s="70">
        <v>1</v>
      </c>
      <c r="Y10" s="70">
        <v>2</v>
      </c>
      <c r="Z10" s="70">
        <v>3</v>
      </c>
      <c r="AA10" s="70">
        <v>8</v>
      </c>
      <c r="AB10" s="70">
        <v>1</v>
      </c>
      <c r="AC10" s="70">
        <v>3</v>
      </c>
      <c r="AD10" s="70">
        <v>2</v>
      </c>
      <c r="AE10" s="70">
        <v>1</v>
      </c>
      <c r="AF10" s="70">
        <v>2</v>
      </c>
      <c r="AG10" s="70">
        <v>1</v>
      </c>
      <c r="AH10" s="70">
        <v>31</v>
      </c>
      <c r="AI10" s="70">
        <v>0</v>
      </c>
      <c r="AJ10" s="70">
        <v>0</v>
      </c>
      <c r="AK10" s="70">
        <v>0</v>
      </c>
      <c r="AL10" s="70">
        <v>0</v>
      </c>
      <c r="AM10" s="70">
        <v>0</v>
      </c>
      <c r="AN10" s="70">
        <v>0</v>
      </c>
      <c r="AO10" s="70"/>
      <c r="AP10" s="70">
        <v>0</v>
      </c>
      <c r="AQ10" s="70">
        <v>2</v>
      </c>
      <c r="AR10" s="70"/>
      <c r="AS10" s="70"/>
      <c r="AT10" s="70">
        <v>0</v>
      </c>
      <c r="AU10" s="70">
        <v>0</v>
      </c>
      <c r="AV10" s="70">
        <v>0</v>
      </c>
      <c r="AW10" s="70">
        <v>0</v>
      </c>
      <c r="AX10" s="70">
        <v>0</v>
      </c>
      <c r="AY10" s="70">
        <v>0</v>
      </c>
      <c r="AZ10" s="70">
        <v>0</v>
      </c>
      <c r="BA10" s="70">
        <v>0</v>
      </c>
      <c r="BB10" s="70">
        <v>24</v>
      </c>
      <c r="BC10" s="70">
        <v>46</v>
      </c>
      <c r="BD10" s="70">
        <v>0</v>
      </c>
      <c r="BE10" s="70">
        <v>0</v>
      </c>
      <c r="BF10" s="70">
        <v>0</v>
      </c>
      <c r="BG10" s="70">
        <v>0</v>
      </c>
      <c r="BH10" s="70">
        <v>0</v>
      </c>
      <c r="BI10" s="70">
        <v>0</v>
      </c>
      <c r="BJ10" s="70">
        <v>7</v>
      </c>
      <c r="BK10" s="70">
        <v>21</v>
      </c>
      <c r="BL10" s="70">
        <v>1</v>
      </c>
      <c r="BM10" s="70">
        <v>4</v>
      </c>
      <c r="BN10" s="70">
        <v>3</v>
      </c>
      <c r="BO10" s="70">
        <v>20</v>
      </c>
      <c r="BP10" s="70">
        <v>2</v>
      </c>
      <c r="BQ10" s="70">
        <v>43</v>
      </c>
      <c r="BR10" s="70">
        <v>0</v>
      </c>
      <c r="BS10" s="70">
        <v>0</v>
      </c>
    </row>
    <row r="11" spans="1:71" ht="17.899999999999999" customHeight="1" x14ac:dyDescent="0.35">
      <c r="A11" s="35">
        <f t="shared" si="0"/>
        <v>8</v>
      </c>
      <c r="B11" s="35" t="s">
        <v>92</v>
      </c>
      <c r="C11" s="35">
        <v>9290</v>
      </c>
      <c r="D11" s="36" t="s">
        <v>224</v>
      </c>
      <c r="E11" s="36" t="s">
        <v>225</v>
      </c>
      <c r="F11" s="35" t="s">
        <v>105</v>
      </c>
      <c r="G11" s="67">
        <f>SUM(tblNorthern[[#This Row],[Roll Members No Data ]:[Roll Members Male Over 65]])</f>
        <v>16</v>
      </c>
      <c r="H11" s="67">
        <f>SUM(tblNorthern[[#This Row],[Associate Members Female up to 25]:[Associate Members Male Over 65]])</f>
        <v>9</v>
      </c>
      <c r="I11" s="67"/>
      <c r="J11" s="70"/>
      <c r="K11" s="70">
        <v>3</v>
      </c>
      <c r="L11" s="70">
        <v>1</v>
      </c>
      <c r="M11" s="70">
        <v>3</v>
      </c>
      <c r="N11" s="70">
        <v>3</v>
      </c>
      <c r="O11" s="70">
        <v>2</v>
      </c>
      <c r="P11" s="70"/>
      <c r="Q11" s="70">
        <v>2</v>
      </c>
      <c r="R11" s="70">
        <v>2</v>
      </c>
      <c r="S11" s="70"/>
      <c r="T11" s="70"/>
      <c r="U11" s="70">
        <v>1</v>
      </c>
      <c r="V11" s="70">
        <v>3</v>
      </c>
      <c r="W11" s="70">
        <v>2</v>
      </c>
      <c r="X11" s="70"/>
      <c r="Y11" s="70">
        <v>1</v>
      </c>
      <c r="Z11" s="70">
        <v>1</v>
      </c>
      <c r="AA11" s="70">
        <v>1</v>
      </c>
      <c r="AB11" s="70"/>
      <c r="AC11" s="70"/>
      <c r="AD11" s="70"/>
      <c r="AE11" s="70"/>
      <c r="AF11" s="70">
        <v>2</v>
      </c>
      <c r="AG11" s="70">
        <v>3</v>
      </c>
      <c r="AH11" s="70">
        <v>9</v>
      </c>
      <c r="AI11" s="70"/>
      <c r="AJ11" s="70"/>
      <c r="AK11" s="70"/>
      <c r="AL11" s="70"/>
      <c r="AM11" s="70"/>
      <c r="AN11" s="70"/>
      <c r="AO11" s="70">
        <v>2</v>
      </c>
      <c r="AP11" s="70">
        <v>3</v>
      </c>
      <c r="AQ11" s="70">
        <v>1</v>
      </c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>
        <v>1</v>
      </c>
      <c r="BE11" s="128">
        <v>5</v>
      </c>
      <c r="BF11" s="128"/>
      <c r="BG11" s="128"/>
      <c r="BH11" s="128">
        <v>1</v>
      </c>
      <c r="BI11" s="128">
        <v>5</v>
      </c>
      <c r="BJ11" s="128"/>
      <c r="BK11" s="128"/>
      <c r="BL11" s="128">
        <v>1</v>
      </c>
      <c r="BM11" s="128">
        <v>20</v>
      </c>
      <c r="BN11" s="128"/>
      <c r="BO11" s="128"/>
      <c r="BP11" s="128">
        <v>3</v>
      </c>
      <c r="BQ11" s="128">
        <v>2</v>
      </c>
      <c r="BR11" s="128"/>
      <c r="BS11" s="128"/>
    </row>
    <row r="12" spans="1:71" ht="17.899999999999999" customHeight="1" x14ac:dyDescent="0.35">
      <c r="A12" s="35">
        <f t="shared" si="0"/>
        <v>9</v>
      </c>
      <c r="B12" s="35" t="s">
        <v>92</v>
      </c>
      <c r="C12" s="35">
        <v>9275</v>
      </c>
      <c r="D12" s="36" t="s">
        <v>226</v>
      </c>
      <c r="E12" s="36"/>
      <c r="F12" s="35" t="s">
        <v>105</v>
      </c>
      <c r="G12" s="67">
        <f>SUM(tblNorthern[[#This Row],[Roll Members No Data ]:[Roll Members Male Over 65]])</f>
        <v>68</v>
      </c>
      <c r="H12" s="67">
        <f>SUM(tblNorthern[[#This Row],[Associate Members Female up to 25]:[Associate Members Male Over 65]])</f>
        <v>0</v>
      </c>
      <c r="I12" s="67"/>
      <c r="J12" s="70">
        <v>68</v>
      </c>
      <c r="K12" s="70"/>
      <c r="L12" s="70"/>
      <c r="M12" s="70"/>
      <c r="N12" s="70"/>
      <c r="O12" s="70"/>
      <c r="P12" s="70"/>
      <c r="Q12" s="70"/>
      <c r="R12" s="70"/>
      <c r="S12" s="70">
        <v>0</v>
      </c>
      <c r="T12" s="70"/>
      <c r="U12" s="70"/>
      <c r="V12" s="70"/>
      <c r="W12" s="70"/>
      <c r="X12" s="70"/>
      <c r="Y12" s="70"/>
      <c r="Z12" s="70"/>
      <c r="AA12" s="70"/>
      <c r="AB12" s="70">
        <v>3</v>
      </c>
      <c r="AC12" s="70">
        <v>1</v>
      </c>
      <c r="AD12" s="70">
        <v>1</v>
      </c>
      <c r="AE12" s="70"/>
      <c r="AF12" s="70">
        <v>4</v>
      </c>
      <c r="AG12" s="70">
        <v>2</v>
      </c>
      <c r="AH12" s="70">
        <v>26</v>
      </c>
      <c r="AI12" s="70"/>
      <c r="AJ12" s="70"/>
      <c r="AK12" s="70"/>
      <c r="AL12" s="70"/>
      <c r="AM12" s="70">
        <v>4</v>
      </c>
      <c r="AN12" s="70"/>
      <c r="AO12" s="70">
        <v>6</v>
      </c>
      <c r="AP12" s="70"/>
      <c r="AQ12" s="70"/>
      <c r="AR12" s="128"/>
      <c r="AS12" s="128"/>
      <c r="AT12" s="128"/>
      <c r="AU12" s="128"/>
      <c r="AV12" s="128">
        <v>1</v>
      </c>
      <c r="AW12" s="128">
        <v>48</v>
      </c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>
        <v>1</v>
      </c>
      <c r="BK12" s="128">
        <v>2</v>
      </c>
      <c r="BL12" s="128"/>
      <c r="BM12" s="128"/>
      <c r="BN12" s="128"/>
      <c r="BO12" s="128"/>
      <c r="BP12" s="128"/>
      <c r="BQ12" s="128"/>
      <c r="BR12" s="128"/>
      <c r="BS12" s="128"/>
    </row>
    <row r="13" spans="1:71" ht="17.899999999999999" customHeight="1" x14ac:dyDescent="0.35">
      <c r="A13" s="35">
        <f t="shared" si="0"/>
        <v>10</v>
      </c>
      <c r="B13" s="35" t="s">
        <v>92</v>
      </c>
      <c r="C13" s="35">
        <v>9277</v>
      </c>
      <c r="D13" s="36" t="s">
        <v>227</v>
      </c>
      <c r="E13" s="36" t="s">
        <v>116</v>
      </c>
      <c r="F13" s="35" t="s">
        <v>105</v>
      </c>
      <c r="G13" s="67">
        <f>SUM(tblNorthern[[#This Row],[Roll Members No Data ]:[Roll Members Male Over 65]])</f>
        <v>0</v>
      </c>
      <c r="H13" s="67">
        <f>SUM(tblNorthern[[#This Row],[Associate Members Female up to 25]:[Associate Members Male Over 65]])</f>
        <v>0</v>
      </c>
      <c r="I13" s="67"/>
      <c r="J13" s="70"/>
      <c r="K13" s="70"/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  <c r="S13" s="70">
        <v>0</v>
      </c>
      <c r="T13" s="70">
        <v>0</v>
      </c>
      <c r="U13" s="70">
        <v>0</v>
      </c>
      <c r="V13" s="70">
        <v>0</v>
      </c>
      <c r="W13" s="70">
        <v>0</v>
      </c>
      <c r="X13" s="70">
        <v>0</v>
      </c>
      <c r="Y13" s="70">
        <v>0</v>
      </c>
      <c r="Z13" s="70">
        <v>0</v>
      </c>
      <c r="AA13" s="70">
        <v>0</v>
      </c>
      <c r="AB13" s="70">
        <v>0</v>
      </c>
      <c r="AC13" s="70">
        <v>0</v>
      </c>
      <c r="AD13" s="70">
        <v>0</v>
      </c>
      <c r="AE13" s="70">
        <v>0</v>
      </c>
      <c r="AF13" s="70">
        <v>0</v>
      </c>
      <c r="AG13" s="70">
        <v>0</v>
      </c>
      <c r="AH13" s="70">
        <v>0</v>
      </c>
      <c r="AI13" s="70">
        <v>0</v>
      </c>
      <c r="AJ13" s="70">
        <v>0</v>
      </c>
      <c r="AK13" s="70">
        <v>0</v>
      </c>
      <c r="AL13" s="70">
        <v>0</v>
      </c>
      <c r="AM13" s="70">
        <v>0</v>
      </c>
      <c r="AN13" s="70">
        <v>0</v>
      </c>
      <c r="AO13" s="70">
        <v>0</v>
      </c>
      <c r="AP13" s="70">
        <v>0</v>
      </c>
      <c r="AQ13" s="70">
        <v>0</v>
      </c>
      <c r="AR13" s="70">
        <v>0</v>
      </c>
      <c r="AS13" s="70">
        <v>0</v>
      </c>
      <c r="AT13" s="70">
        <v>0</v>
      </c>
      <c r="AU13" s="70">
        <v>0</v>
      </c>
      <c r="AV13" s="70">
        <v>0</v>
      </c>
      <c r="AW13" s="70">
        <v>0</v>
      </c>
      <c r="AX13" s="70">
        <v>0</v>
      </c>
      <c r="AY13" s="70">
        <v>0</v>
      </c>
      <c r="AZ13" s="70">
        <v>0</v>
      </c>
      <c r="BA13" s="70">
        <v>0</v>
      </c>
      <c r="BB13" s="70">
        <v>0</v>
      </c>
      <c r="BC13" s="70">
        <v>0</v>
      </c>
      <c r="BD13" s="70">
        <v>0</v>
      </c>
      <c r="BE13" s="70">
        <v>0</v>
      </c>
      <c r="BF13" s="70">
        <v>0</v>
      </c>
      <c r="BG13" s="70">
        <v>0</v>
      </c>
      <c r="BH13" s="70">
        <v>0</v>
      </c>
      <c r="BI13" s="70">
        <v>0</v>
      </c>
      <c r="BJ13" s="70">
        <v>0</v>
      </c>
      <c r="BK13" s="70">
        <v>0</v>
      </c>
      <c r="BL13" s="70">
        <v>0</v>
      </c>
      <c r="BM13" s="70">
        <v>0</v>
      </c>
      <c r="BN13" s="70">
        <v>0</v>
      </c>
      <c r="BO13" s="70">
        <v>0</v>
      </c>
      <c r="BP13" s="70">
        <v>0</v>
      </c>
      <c r="BQ13" s="70">
        <v>0</v>
      </c>
      <c r="BR13" s="70">
        <v>0</v>
      </c>
      <c r="BS13" s="70">
        <v>0</v>
      </c>
    </row>
    <row r="14" spans="1:71" ht="17.899999999999999" customHeight="1" x14ac:dyDescent="0.35">
      <c r="A14" s="35">
        <f t="shared" si="0"/>
        <v>11</v>
      </c>
      <c r="B14" s="35" t="s">
        <v>92</v>
      </c>
      <c r="C14" s="35">
        <v>9293</v>
      </c>
      <c r="D14" s="36" t="s">
        <v>228</v>
      </c>
      <c r="E14" s="36"/>
      <c r="F14" s="35" t="s">
        <v>109</v>
      </c>
      <c r="G14" s="67">
        <f>SUM(tblNorthern[[#This Row],[Roll Members No Data ]:[Roll Members Male Over 65]])</f>
        <v>89</v>
      </c>
      <c r="H14" s="67">
        <f>SUM(tblNorthern[[#This Row],[Associate Members Female up to 25]:[Associate Members Male Over 65]])</f>
        <v>42</v>
      </c>
      <c r="I14" s="67"/>
      <c r="J14" s="70"/>
      <c r="K14" s="70"/>
      <c r="L14" s="70">
        <v>8</v>
      </c>
      <c r="M14" s="70">
        <v>7</v>
      </c>
      <c r="N14" s="70">
        <v>44</v>
      </c>
      <c r="O14" s="70"/>
      <c r="P14" s="70">
        <v>4</v>
      </c>
      <c r="Q14" s="70">
        <v>7</v>
      </c>
      <c r="R14" s="70">
        <v>19</v>
      </c>
      <c r="S14" s="70"/>
      <c r="T14" s="70">
        <v>8</v>
      </c>
      <c r="U14" s="70">
        <v>7</v>
      </c>
      <c r="V14" s="70">
        <v>4</v>
      </c>
      <c r="W14" s="70">
        <v>6</v>
      </c>
      <c r="X14" s="70">
        <v>2</v>
      </c>
      <c r="Y14" s="70">
        <v>6</v>
      </c>
      <c r="Z14" s="70">
        <v>4</v>
      </c>
      <c r="AA14" s="70">
        <v>5</v>
      </c>
      <c r="AB14" s="70"/>
      <c r="AC14" s="70"/>
      <c r="AD14" s="70"/>
      <c r="AE14" s="70">
        <v>11</v>
      </c>
      <c r="AF14" s="70">
        <v>3</v>
      </c>
      <c r="AG14" s="70">
        <v>1</v>
      </c>
      <c r="AH14" s="70">
        <v>14</v>
      </c>
      <c r="AI14" s="70">
        <v>1</v>
      </c>
      <c r="AJ14" s="70"/>
      <c r="AK14" s="70"/>
      <c r="AL14" s="70"/>
      <c r="AM14" s="70"/>
      <c r="AN14" s="70"/>
      <c r="AO14" s="70">
        <v>3</v>
      </c>
      <c r="AP14" s="70"/>
      <c r="AQ14" s="70"/>
      <c r="AR14" s="128">
        <v>1</v>
      </c>
      <c r="AS14" s="128">
        <v>40</v>
      </c>
      <c r="AT14" s="128"/>
      <c r="AU14" s="128"/>
      <c r="AV14" s="128"/>
      <c r="AW14" s="128"/>
      <c r="AX14" s="128"/>
      <c r="AY14" s="128"/>
      <c r="AZ14" s="128"/>
      <c r="BA14" s="128"/>
      <c r="BB14" s="128">
        <v>6</v>
      </c>
      <c r="BC14" s="128">
        <v>8</v>
      </c>
      <c r="BD14" s="128"/>
      <c r="BE14" s="128"/>
      <c r="BF14" s="128"/>
      <c r="BG14" s="128"/>
      <c r="BH14" s="128"/>
      <c r="BI14" s="128"/>
      <c r="BJ14" s="128">
        <v>1</v>
      </c>
      <c r="BK14" s="128">
        <v>2</v>
      </c>
      <c r="BL14" s="128">
        <v>1</v>
      </c>
      <c r="BM14" s="128">
        <v>3</v>
      </c>
      <c r="BN14" s="128"/>
      <c r="BO14" s="128"/>
      <c r="BP14" s="128"/>
      <c r="BQ14" s="128"/>
      <c r="BR14" s="128"/>
      <c r="BS14" s="128"/>
    </row>
    <row r="15" spans="1:71" ht="17.899999999999999" customHeight="1" x14ac:dyDescent="0.35">
      <c r="A15" s="35">
        <f t="shared" si="0"/>
        <v>12</v>
      </c>
      <c r="B15" s="35" t="s">
        <v>92</v>
      </c>
      <c r="C15" s="35">
        <v>9279</v>
      </c>
      <c r="D15" s="36" t="s">
        <v>229</v>
      </c>
      <c r="E15" s="36"/>
      <c r="F15" s="35" t="s">
        <v>109</v>
      </c>
      <c r="G15" s="67">
        <f>SUM(tblNorthern[[#This Row],[Roll Members No Data ]:[Roll Members Male Over 65]])</f>
        <v>52</v>
      </c>
      <c r="H15" s="67">
        <f>SUM(tblNorthern[[#This Row],[Associate Members Female up to 25]:[Associate Members Male Over 65]])</f>
        <v>9</v>
      </c>
      <c r="I15" s="67"/>
      <c r="J15" s="70"/>
      <c r="K15" s="70">
        <v>3</v>
      </c>
      <c r="L15" s="70">
        <v>4</v>
      </c>
      <c r="M15" s="70">
        <v>5</v>
      </c>
      <c r="N15" s="70">
        <v>16</v>
      </c>
      <c r="O15" s="70">
        <v>3</v>
      </c>
      <c r="P15" s="70">
        <v>4</v>
      </c>
      <c r="Q15" s="70">
        <v>7</v>
      </c>
      <c r="R15" s="70">
        <v>10</v>
      </c>
      <c r="S15" s="70"/>
      <c r="T15" s="70"/>
      <c r="U15" s="70">
        <v>1</v>
      </c>
      <c r="V15" s="70">
        <v>2</v>
      </c>
      <c r="W15" s="70">
        <v>2</v>
      </c>
      <c r="X15" s="70"/>
      <c r="Y15" s="70">
        <v>1</v>
      </c>
      <c r="Z15" s="70">
        <v>2</v>
      </c>
      <c r="AA15" s="70">
        <v>1</v>
      </c>
      <c r="AB15" s="70">
        <v>5</v>
      </c>
      <c r="AC15" s="70">
        <v>4</v>
      </c>
      <c r="AD15" s="70"/>
      <c r="AE15" s="70"/>
      <c r="AF15" s="70">
        <v>7</v>
      </c>
      <c r="AG15" s="70">
        <v>5</v>
      </c>
      <c r="AH15" s="70">
        <v>41</v>
      </c>
      <c r="AI15" s="70">
        <v>1</v>
      </c>
      <c r="AJ15" s="70"/>
      <c r="AK15" s="70"/>
      <c r="AL15" s="70"/>
      <c r="AM15" s="70"/>
      <c r="AN15" s="70"/>
      <c r="AO15" s="70">
        <v>7</v>
      </c>
      <c r="AP15" s="70">
        <v>5</v>
      </c>
      <c r="AQ15" s="70">
        <v>41</v>
      </c>
      <c r="AR15" s="128">
        <v>1</v>
      </c>
      <c r="AS15" s="128">
        <v>45</v>
      </c>
      <c r="AT15" s="128"/>
      <c r="AU15" s="128"/>
      <c r="AV15" s="128"/>
      <c r="AW15" s="128"/>
      <c r="AX15" s="128"/>
      <c r="AY15" s="128"/>
      <c r="AZ15" s="128"/>
      <c r="BA15" s="128"/>
      <c r="BB15" s="128">
        <v>6</v>
      </c>
      <c r="BC15" s="128">
        <v>12</v>
      </c>
      <c r="BD15" s="128"/>
      <c r="BE15" s="128"/>
      <c r="BF15" s="128"/>
      <c r="BG15" s="128"/>
      <c r="BH15" s="128"/>
      <c r="BI15" s="128"/>
      <c r="BJ15" s="128"/>
      <c r="BK15" s="128"/>
      <c r="BL15" s="128">
        <v>3</v>
      </c>
      <c r="BM15" s="128">
        <v>15</v>
      </c>
      <c r="BN15" s="128"/>
      <c r="BO15" s="128"/>
      <c r="BP15" s="128">
        <v>1</v>
      </c>
      <c r="BQ15" s="128">
        <v>4</v>
      </c>
      <c r="BR15" s="128"/>
      <c r="BS15" s="128"/>
    </row>
    <row r="16" spans="1:71" ht="17.899999999999999" customHeight="1" x14ac:dyDescent="0.35">
      <c r="A16" s="35">
        <f t="shared" si="0"/>
        <v>13</v>
      </c>
      <c r="B16" s="35" t="s">
        <v>92</v>
      </c>
      <c r="C16" s="35">
        <v>9340</v>
      </c>
      <c r="D16" s="36" t="s">
        <v>230</v>
      </c>
      <c r="E16" s="36"/>
      <c r="F16" s="35" t="s">
        <v>109</v>
      </c>
      <c r="G16" s="67">
        <f>SUM(tblNorthern[[#This Row],[Roll Members No Data ]:[Roll Members Male Over 65]])</f>
        <v>84</v>
      </c>
      <c r="H16" s="67">
        <f>SUM(tblNorthern[[#This Row],[Associate Members Female up to 25]:[Associate Members Male Over 65]])</f>
        <v>86</v>
      </c>
      <c r="I16" s="67"/>
      <c r="J16" s="70"/>
      <c r="K16" s="70"/>
      <c r="L16" s="70">
        <v>4</v>
      </c>
      <c r="M16" s="70">
        <v>16</v>
      </c>
      <c r="N16" s="70">
        <v>36</v>
      </c>
      <c r="O16" s="70"/>
      <c r="P16" s="70">
        <v>2</v>
      </c>
      <c r="Q16" s="70">
        <v>11</v>
      </c>
      <c r="R16" s="70">
        <v>15</v>
      </c>
      <c r="S16" s="70"/>
      <c r="T16" s="70"/>
      <c r="U16" s="70">
        <v>7</v>
      </c>
      <c r="V16" s="70">
        <v>17</v>
      </c>
      <c r="W16" s="70">
        <v>21</v>
      </c>
      <c r="X16" s="70"/>
      <c r="Y16" s="70">
        <v>9</v>
      </c>
      <c r="Z16" s="70">
        <v>10</v>
      </c>
      <c r="AA16" s="70">
        <v>22</v>
      </c>
      <c r="AB16" s="70"/>
      <c r="AC16" s="70">
        <v>4</v>
      </c>
      <c r="AD16" s="70"/>
      <c r="AE16" s="70">
        <v>32</v>
      </c>
      <c r="AF16" s="70">
        <v>13</v>
      </c>
      <c r="AG16" s="70"/>
      <c r="AH16" s="70">
        <v>132</v>
      </c>
      <c r="AI16" s="70"/>
      <c r="AJ16" s="70"/>
      <c r="AK16" s="70"/>
      <c r="AL16" s="70"/>
      <c r="AM16" s="70"/>
      <c r="AN16" s="70"/>
      <c r="AO16" s="70"/>
      <c r="AP16" s="70"/>
      <c r="AQ16" s="70"/>
      <c r="AR16" s="128">
        <v>2</v>
      </c>
      <c r="AS16" s="128">
        <v>60</v>
      </c>
      <c r="AT16" s="128"/>
      <c r="AU16" s="128"/>
      <c r="AV16" s="128"/>
      <c r="AW16" s="128"/>
      <c r="AX16" s="128"/>
      <c r="AY16" s="128"/>
      <c r="AZ16" s="128"/>
      <c r="BA16" s="128"/>
      <c r="BB16" s="128">
        <v>2</v>
      </c>
      <c r="BC16" s="128">
        <v>2</v>
      </c>
      <c r="BD16" s="128"/>
      <c r="BE16" s="128"/>
      <c r="BF16" s="128">
        <v>7</v>
      </c>
      <c r="BG16" s="128">
        <v>12</v>
      </c>
      <c r="BH16" s="128">
        <v>6</v>
      </c>
      <c r="BI16" s="128">
        <v>118</v>
      </c>
      <c r="BJ16" s="128">
        <v>25</v>
      </c>
      <c r="BK16" s="128">
        <v>85</v>
      </c>
      <c r="BL16" s="128">
        <v>6</v>
      </c>
      <c r="BM16" s="128">
        <v>77</v>
      </c>
      <c r="BN16" s="128"/>
      <c r="BO16" s="128"/>
      <c r="BP16" s="128"/>
      <c r="BQ16" s="128"/>
      <c r="BR16" s="128"/>
      <c r="BS16" s="128"/>
    </row>
    <row r="17" spans="1:71" ht="17.899999999999999" customHeight="1" x14ac:dyDescent="0.35">
      <c r="A17" s="35">
        <f t="shared" si="0"/>
        <v>14</v>
      </c>
      <c r="B17" s="35" t="s">
        <v>92</v>
      </c>
      <c r="C17" s="35">
        <v>9350</v>
      </c>
      <c r="D17" s="41" t="s">
        <v>231</v>
      </c>
      <c r="E17" s="41"/>
      <c r="F17" s="35" t="s">
        <v>109</v>
      </c>
      <c r="G17" s="67">
        <f>SUM(tblNorthern[[#This Row],[Roll Members No Data ]:[Roll Members Male Over 65]])</f>
        <v>66</v>
      </c>
      <c r="H17" s="67">
        <f>SUM(tblNorthern[[#This Row],[Associate Members Female up to 25]:[Associate Members Male Over 65]])</f>
        <v>13</v>
      </c>
      <c r="I17" s="67"/>
      <c r="J17" s="70"/>
      <c r="K17" s="70">
        <v>3</v>
      </c>
      <c r="L17" s="70">
        <v>12</v>
      </c>
      <c r="M17" s="70">
        <v>12</v>
      </c>
      <c r="N17" s="70">
        <v>7</v>
      </c>
      <c r="O17" s="70">
        <v>2</v>
      </c>
      <c r="P17" s="70">
        <v>11</v>
      </c>
      <c r="Q17" s="70">
        <v>11</v>
      </c>
      <c r="R17" s="70">
        <v>8</v>
      </c>
      <c r="S17" s="67"/>
      <c r="T17" s="70">
        <v>1</v>
      </c>
      <c r="U17" s="70">
        <v>2</v>
      </c>
      <c r="V17" s="70">
        <v>4</v>
      </c>
      <c r="W17" s="70"/>
      <c r="X17" s="70">
        <v>2</v>
      </c>
      <c r="Y17" s="70">
        <v>2</v>
      </c>
      <c r="Z17" s="70">
        <v>2</v>
      </c>
      <c r="AA17" s="70"/>
      <c r="AB17" s="70"/>
      <c r="AC17" s="70"/>
      <c r="AD17" s="70">
        <v>11</v>
      </c>
      <c r="AE17" s="70">
        <v>30</v>
      </c>
      <c r="AF17" s="70">
        <v>13</v>
      </c>
      <c r="AG17" s="70">
        <v>6</v>
      </c>
      <c r="AH17" s="70">
        <v>53</v>
      </c>
      <c r="AI17" s="70"/>
      <c r="AJ17" s="70"/>
      <c r="AK17" s="70"/>
      <c r="AL17" s="70"/>
      <c r="AM17" s="70"/>
      <c r="AN17" s="70"/>
      <c r="AO17" s="70">
        <v>13</v>
      </c>
      <c r="AP17" s="70">
        <v>16</v>
      </c>
      <c r="AQ17" s="70">
        <v>20</v>
      </c>
      <c r="AR17" s="128">
        <v>1</v>
      </c>
      <c r="AS17" s="128">
        <v>50</v>
      </c>
      <c r="AT17" s="128"/>
      <c r="AU17" s="128"/>
      <c r="AV17" s="128"/>
      <c r="AW17" s="128"/>
      <c r="AX17" s="128"/>
      <c r="AY17" s="128"/>
      <c r="AZ17" s="128"/>
      <c r="BA17" s="128"/>
      <c r="BB17" s="128">
        <v>4</v>
      </c>
      <c r="BC17" s="128"/>
      <c r="BD17" s="128"/>
      <c r="BE17" s="128"/>
      <c r="BF17" s="128">
        <v>8</v>
      </c>
      <c r="BG17" s="128"/>
      <c r="BH17" s="128">
        <v>1</v>
      </c>
      <c r="BI17" s="128">
        <v>1</v>
      </c>
      <c r="BJ17" s="128">
        <v>3</v>
      </c>
      <c r="BK17" s="128">
        <v>10</v>
      </c>
      <c r="BL17" s="128">
        <v>1</v>
      </c>
      <c r="BM17" s="128">
        <v>3</v>
      </c>
      <c r="BN17" s="128">
        <v>6</v>
      </c>
      <c r="BO17" s="128"/>
      <c r="BP17" s="128">
        <v>3</v>
      </c>
      <c r="BQ17" s="128">
        <v>7</v>
      </c>
      <c r="BR17" s="128">
        <v>30</v>
      </c>
      <c r="BS17" s="128"/>
    </row>
    <row r="18" spans="1:71" ht="17.899999999999999" customHeight="1" x14ac:dyDescent="0.35">
      <c r="A18" s="35">
        <f t="shared" si="0"/>
        <v>15</v>
      </c>
      <c r="B18" s="35" t="s">
        <v>92</v>
      </c>
      <c r="C18" s="35">
        <v>9261</v>
      </c>
      <c r="D18" s="36" t="s">
        <v>232</v>
      </c>
      <c r="E18" s="36"/>
      <c r="F18" s="35" t="s">
        <v>105</v>
      </c>
      <c r="G18" s="67">
        <f>SUM(tblNorthern[[#This Row],[Roll Members No Data ]:[Roll Members Male Over 65]])</f>
        <v>51</v>
      </c>
      <c r="H18" s="67">
        <f>SUM(tblNorthern[[#This Row],[Associate Members Female up to 25]:[Associate Members Male Over 65]])</f>
        <v>2</v>
      </c>
      <c r="I18" s="67"/>
      <c r="J18" s="67"/>
      <c r="K18" s="70">
        <v>2</v>
      </c>
      <c r="L18" s="70">
        <v>14</v>
      </c>
      <c r="M18" s="70">
        <v>7</v>
      </c>
      <c r="N18" s="70">
        <v>7</v>
      </c>
      <c r="O18" s="70">
        <v>2</v>
      </c>
      <c r="P18" s="70">
        <v>6</v>
      </c>
      <c r="Q18" s="70">
        <v>7</v>
      </c>
      <c r="R18" s="70">
        <v>6</v>
      </c>
      <c r="S18" s="70"/>
      <c r="T18" s="70">
        <v>2</v>
      </c>
      <c r="U18" s="70"/>
      <c r="V18" s="70"/>
      <c r="W18" s="70"/>
      <c r="X18" s="70"/>
      <c r="Y18" s="70"/>
      <c r="Z18" s="70"/>
      <c r="AA18" s="70"/>
      <c r="AB18" s="70">
        <v>6</v>
      </c>
      <c r="AC18" s="70"/>
      <c r="AD18" s="70">
        <v>4</v>
      </c>
      <c r="AE18" s="70">
        <v>2</v>
      </c>
      <c r="AF18" s="70">
        <v>20</v>
      </c>
      <c r="AG18" s="70">
        <v>4</v>
      </c>
      <c r="AH18" s="70">
        <v>33</v>
      </c>
      <c r="AI18" s="70"/>
      <c r="AJ18" s="70"/>
      <c r="AK18" s="70">
        <v>1</v>
      </c>
      <c r="AL18" s="70"/>
      <c r="AM18" s="70"/>
      <c r="AN18" s="70"/>
      <c r="AO18" s="70">
        <v>26</v>
      </c>
      <c r="AP18" s="67">
        <v>4</v>
      </c>
      <c r="AQ18" s="67">
        <v>14</v>
      </c>
      <c r="AR18" s="129"/>
      <c r="AS18" s="129"/>
      <c r="AT18" s="129"/>
      <c r="AU18" s="129"/>
      <c r="AV18" s="129"/>
      <c r="AW18" s="129"/>
      <c r="AX18" s="129"/>
      <c r="AY18" s="129"/>
      <c r="AZ18" s="129">
        <v>1</v>
      </c>
      <c r="BA18" s="129">
        <v>16</v>
      </c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>
        <v>1</v>
      </c>
      <c r="BO18" s="129">
        <v>16</v>
      </c>
      <c r="BP18" s="129"/>
      <c r="BQ18" s="129"/>
      <c r="BR18" s="129"/>
      <c r="BS18" s="129"/>
    </row>
    <row r="19" spans="1:71" ht="17.899999999999999" customHeight="1" x14ac:dyDescent="0.35">
      <c r="A19" s="35">
        <f t="shared" si="0"/>
        <v>16</v>
      </c>
      <c r="B19" s="35" t="s">
        <v>92</v>
      </c>
      <c r="C19" s="35">
        <v>15266</v>
      </c>
      <c r="D19" s="36" t="s">
        <v>233</v>
      </c>
      <c r="E19" s="36"/>
      <c r="F19" s="35" t="s">
        <v>105</v>
      </c>
      <c r="G19" s="67">
        <f>SUM(tblNorthern[[#This Row],[Roll Members No Data ]:[Roll Members Male Over 65]])</f>
        <v>23</v>
      </c>
      <c r="H19" s="67">
        <f>SUM(tblNorthern[[#This Row],[Associate Members Female up to 25]:[Associate Members Male Over 65]])</f>
        <v>20</v>
      </c>
      <c r="I19" s="67"/>
      <c r="J19" s="70"/>
      <c r="K19" s="70"/>
      <c r="L19" s="70">
        <v>1</v>
      </c>
      <c r="M19" s="70">
        <v>6</v>
      </c>
      <c r="N19" s="70">
        <v>9</v>
      </c>
      <c r="O19" s="70"/>
      <c r="P19" s="70"/>
      <c r="Q19" s="70">
        <v>3</v>
      </c>
      <c r="R19" s="70">
        <v>4</v>
      </c>
      <c r="S19" s="70"/>
      <c r="T19" s="70">
        <v>2</v>
      </c>
      <c r="U19" s="70">
        <v>2</v>
      </c>
      <c r="V19" s="70">
        <v>6</v>
      </c>
      <c r="W19" s="70">
        <v>2</v>
      </c>
      <c r="X19" s="70">
        <v>1</v>
      </c>
      <c r="Y19" s="70">
        <v>1</v>
      </c>
      <c r="Z19" s="70">
        <v>5</v>
      </c>
      <c r="AA19" s="70">
        <v>1</v>
      </c>
      <c r="AB19" s="70"/>
      <c r="AC19" s="70"/>
      <c r="AD19" s="70">
        <v>8</v>
      </c>
      <c r="AE19" s="70"/>
      <c r="AF19" s="70">
        <v>4</v>
      </c>
      <c r="AG19" s="70">
        <v>2</v>
      </c>
      <c r="AH19" s="70">
        <v>28</v>
      </c>
      <c r="AI19" s="70"/>
      <c r="AJ19" s="70"/>
      <c r="AK19" s="70"/>
      <c r="AL19" s="70"/>
      <c r="AM19" s="70"/>
      <c r="AN19" s="70"/>
      <c r="AO19" s="70">
        <v>4</v>
      </c>
      <c r="AP19" s="70">
        <v>2</v>
      </c>
      <c r="AQ19" s="70">
        <v>12</v>
      </c>
      <c r="AR19" s="128">
        <v>1</v>
      </c>
      <c r="AS19" s="128">
        <v>53</v>
      </c>
      <c r="AT19" s="128"/>
      <c r="AU19" s="128"/>
      <c r="AV19" s="128"/>
      <c r="AW19" s="128"/>
      <c r="AX19" s="128"/>
      <c r="AY19" s="128"/>
      <c r="AZ19" s="128"/>
      <c r="BA19" s="128"/>
      <c r="BB19" s="128">
        <v>2</v>
      </c>
      <c r="BC19" s="128">
        <v>4</v>
      </c>
      <c r="BD19" s="128"/>
      <c r="BE19" s="128"/>
      <c r="BF19" s="128"/>
      <c r="BG19" s="128"/>
      <c r="BH19" s="128"/>
      <c r="BI19" s="128"/>
      <c r="BJ19" s="128">
        <v>6</v>
      </c>
      <c r="BK19" s="128">
        <v>6</v>
      </c>
      <c r="BL19" s="128"/>
      <c r="BM19" s="128"/>
      <c r="BN19" s="128"/>
      <c r="BO19" s="128"/>
      <c r="BP19" s="128"/>
      <c r="BQ19" s="128"/>
      <c r="BR19" s="128">
        <v>9</v>
      </c>
      <c r="BS19" s="128">
        <v>12</v>
      </c>
    </row>
    <row r="20" spans="1:71" ht="17.899999999999999" customHeight="1" x14ac:dyDescent="0.35">
      <c r="A20" s="35">
        <f t="shared" si="0"/>
        <v>17</v>
      </c>
      <c r="B20" s="35" t="s">
        <v>92</v>
      </c>
      <c r="C20" s="35">
        <v>9296</v>
      </c>
      <c r="D20" s="36" t="s">
        <v>234</v>
      </c>
      <c r="E20" s="36"/>
      <c r="F20" s="35" t="s">
        <v>109</v>
      </c>
      <c r="G20" s="67">
        <f>SUM(tblNorthern[[#This Row],[Roll Members No Data ]:[Roll Members Male Over 65]])</f>
        <v>46</v>
      </c>
      <c r="H20" s="67">
        <f>SUM(tblNorthern[[#This Row],[Associate Members Female up to 25]:[Associate Members Male Over 65]])</f>
        <v>24</v>
      </c>
      <c r="I20" s="67"/>
      <c r="J20" s="70"/>
      <c r="K20" s="70">
        <v>3</v>
      </c>
      <c r="L20" s="70">
        <v>5</v>
      </c>
      <c r="M20" s="70">
        <v>3</v>
      </c>
      <c r="N20" s="70">
        <v>17</v>
      </c>
      <c r="O20" s="70">
        <v>5</v>
      </c>
      <c r="P20" s="70">
        <v>3</v>
      </c>
      <c r="Q20" s="70">
        <v>3</v>
      </c>
      <c r="R20" s="70">
        <v>7</v>
      </c>
      <c r="S20" s="70"/>
      <c r="T20" s="70">
        <v>7</v>
      </c>
      <c r="U20" s="70">
        <v>2</v>
      </c>
      <c r="V20" s="70">
        <v>5</v>
      </c>
      <c r="W20" s="70">
        <v>1</v>
      </c>
      <c r="X20" s="70">
        <v>4</v>
      </c>
      <c r="Y20" s="70">
        <v>1</v>
      </c>
      <c r="Z20" s="70">
        <v>2</v>
      </c>
      <c r="AA20" s="70">
        <v>2</v>
      </c>
      <c r="AB20" s="70">
        <v>5</v>
      </c>
      <c r="AC20" s="70"/>
      <c r="AD20" s="70">
        <v>4</v>
      </c>
      <c r="AE20" s="70">
        <v>9</v>
      </c>
      <c r="AF20" s="70">
        <v>1</v>
      </c>
      <c r="AG20" s="70">
        <v>3</v>
      </c>
      <c r="AH20" s="70">
        <v>21.5</v>
      </c>
      <c r="AI20" s="70">
        <v>1</v>
      </c>
      <c r="AJ20" s="70"/>
      <c r="AK20" s="70"/>
      <c r="AL20" s="70"/>
      <c r="AM20" s="70"/>
      <c r="AN20" s="70"/>
      <c r="AO20" s="70"/>
      <c r="AP20" s="70">
        <v>4</v>
      </c>
      <c r="AQ20" s="70">
        <v>10</v>
      </c>
      <c r="AR20" s="128">
        <v>1</v>
      </c>
      <c r="AS20" s="128">
        <v>75</v>
      </c>
      <c r="AT20" s="128"/>
      <c r="AU20" s="128"/>
      <c r="AV20" s="128"/>
      <c r="AW20" s="128"/>
      <c r="AX20" s="128"/>
      <c r="AY20" s="128"/>
      <c r="AZ20" s="128"/>
      <c r="BA20" s="128"/>
      <c r="BB20" s="128">
        <v>15</v>
      </c>
      <c r="BC20" s="128">
        <v>30</v>
      </c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>
        <v>11</v>
      </c>
      <c r="BO20" s="128">
        <v>22</v>
      </c>
      <c r="BP20" s="128"/>
      <c r="BQ20" s="128"/>
      <c r="BR20" s="128">
        <v>4</v>
      </c>
      <c r="BS20" s="128">
        <v>13</v>
      </c>
    </row>
    <row r="21" spans="1:71" ht="17.899999999999999" customHeight="1" x14ac:dyDescent="0.35">
      <c r="A21" s="35">
        <f t="shared" si="0"/>
        <v>18</v>
      </c>
      <c r="B21" s="35" t="s">
        <v>92</v>
      </c>
      <c r="C21" s="35">
        <v>9280</v>
      </c>
      <c r="D21" s="36" t="s">
        <v>235</v>
      </c>
      <c r="E21" s="36"/>
      <c r="F21" s="35" t="s">
        <v>109</v>
      </c>
      <c r="G21" s="67">
        <f>SUM(tblNorthern[[#This Row],[Roll Members No Data ]:[Roll Members Male Over 65]])</f>
        <v>123</v>
      </c>
      <c r="H21" s="67">
        <f>SUM(tblNorthern[[#This Row],[Associate Members Female up to 25]:[Associate Members Male Over 65]])</f>
        <v>0</v>
      </c>
      <c r="I21" s="67"/>
      <c r="J21" s="70">
        <v>123</v>
      </c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>
        <v>1</v>
      </c>
      <c r="AD21" s="70">
        <v>7</v>
      </c>
      <c r="AE21" s="70"/>
      <c r="AF21" s="70">
        <v>4</v>
      </c>
      <c r="AG21" s="70">
        <v>6</v>
      </c>
      <c r="AH21" s="70">
        <v>63</v>
      </c>
      <c r="AI21" s="70"/>
      <c r="AJ21" s="70"/>
      <c r="AK21" s="70"/>
      <c r="AL21" s="70"/>
      <c r="AM21" s="70"/>
      <c r="AN21" s="70"/>
      <c r="AO21" s="70">
        <v>4</v>
      </c>
      <c r="AP21" s="70">
        <v>12</v>
      </c>
      <c r="AQ21" s="70">
        <v>15</v>
      </c>
      <c r="AR21" s="128">
        <v>1</v>
      </c>
      <c r="AS21" s="128">
        <v>40</v>
      </c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>
        <v>1</v>
      </c>
      <c r="BE21" s="128">
        <v>15</v>
      </c>
      <c r="BF21" s="128"/>
      <c r="BG21" s="128"/>
      <c r="BH21" s="128"/>
      <c r="BI21" s="128"/>
      <c r="BJ21" s="128">
        <v>1</v>
      </c>
      <c r="BK21" s="128">
        <v>1</v>
      </c>
      <c r="BL21" s="128">
        <v>1</v>
      </c>
      <c r="BM21" s="128">
        <v>15</v>
      </c>
      <c r="BN21" s="128"/>
      <c r="BO21" s="128"/>
      <c r="BP21" s="128"/>
      <c r="BQ21" s="128"/>
      <c r="BR21" s="128">
        <v>3</v>
      </c>
      <c r="BS21" s="128">
        <v>2</v>
      </c>
    </row>
    <row r="22" spans="1:71" ht="17.899999999999999" customHeight="1" x14ac:dyDescent="0.35">
      <c r="A22" s="35">
        <f t="shared" si="0"/>
        <v>19</v>
      </c>
      <c r="B22" s="35" t="s">
        <v>92</v>
      </c>
      <c r="C22" s="35">
        <v>9299</v>
      </c>
      <c r="D22" s="36" t="s">
        <v>236</v>
      </c>
      <c r="E22" s="36"/>
      <c r="F22" s="35" t="s">
        <v>109</v>
      </c>
      <c r="G22" s="67">
        <f>SUM(tblNorthern[[#This Row],[Roll Members No Data ]:[Roll Members Male Over 65]])</f>
        <v>95</v>
      </c>
      <c r="H22" s="67">
        <f>SUM(tblNorthern[[#This Row],[Associate Members Female up to 25]:[Associate Members Male Over 65]])</f>
        <v>15</v>
      </c>
      <c r="I22" s="67"/>
      <c r="J22" s="70"/>
      <c r="K22" s="70">
        <v>5</v>
      </c>
      <c r="L22" s="67">
        <v>14</v>
      </c>
      <c r="M22" s="67">
        <v>25</v>
      </c>
      <c r="N22" s="67">
        <v>14</v>
      </c>
      <c r="O22" s="67">
        <v>2</v>
      </c>
      <c r="P22" s="67">
        <v>10</v>
      </c>
      <c r="Q22" s="67">
        <v>18</v>
      </c>
      <c r="R22" s="67">
        <v>7</v>
      </c>
      <c r="S22" s="67"/>
      <c r="T22" s="67"/>
      <c r="U22" s="67">
        <v>2</v>
      </c>
      <c r="V22" s="67">
        <v>2</v>
      </c>
      <c r="W22" s="67">
        <v>2</v>
      </c>
      <c r="X22" s="67">
        <v>2</v>
      </c>
      <c r="Y22" s="67">
        <v>2</v>
      </c>
      <c r="Z22" s="67">
        <v>3</v>
      </c>
      <c r="AA22" s="67">
        <v>2</v>
      </c>
      <c r="AB22" s="67">
        <v>5</v>
      </c>
      <c r="AC22" s="67">
        <v>4</v>
      </c>
      <c r="AD22" s="67">
        <v>6</v>
      </c>
      <c r="AE22" s="67">
        <v>3</v>
      </c>
      <c r="AF22" s="67">
        <v>20</v>
      </c>
      <c r="AG22" s="67">
        <v>10</v>
      </c>
      <c r="AH22" s="67">
        <v>62</v>
      </c>
      <c r="AI22" s="67">
        <v>1</v>
      </c>
      <c r="AJ22" s="67">
        <v>2</v>
      </c>
      <c r="AK22" s="67"/>
      <c r="AL22" s="67"/>
      <c r="AM22" s="67"/>
      <c r="AN22" s="67"/>
      <c r="AO22" s="67">
        <v>36</v>
      </c>
      <c r="AP22" s="67">
        <v>18</v>
      </c>
      <c r="AQ22" s="67">
        <v>56</v>
      </c>
      <c r="AR22" s="129">
        <v>1.5</v>
      </c>
      <c r="AS22" s="129">
        <v>72</v>
      </c>
      <c r="AT22" s="129"/>
      <c r="AU22" s="129"/>
      <c r="AV22" s="129"/>
      <c r="AW22" s="129"/>
      <c r="AX22" s="129"/>
      <c r="AY22" s="129"/>
      <c r="AZ22" s="129"/>
      <c r="BA22" s="129"/>
      <c r="BB22" s="129">
        <v>1</v>
      </c>
      <c r="BC22" s="129">
        <v>5</v>
      </c>
      <c r="BD22" s="129"/>
      <c r="BE22" s="129"/>
      <c r="BF22" s="129">
        <v>5</v>
      </c>
      <c r="BG22" s="129">
        <v>2</v>
      </c>
      <c r="BH22" s="129">
        <v>1</v>
      </c>
      <c r="BI22" s="129">
        <v>16</v>
      </c>
      <c r="BJ22" s="129">
        <v>9</v>
      </c>
      <c r="BK22" s="129">
        <v>2</v>
      </c>
      <c r="BL22" s="129">
        <v>1</v>
      </c>
      <c r="BM22" s="129">
        <v>18</v>
      </c>
      <c r="BN22" s="129"/>
      <c r="BO22" s="129"/>
      <c r="BP22" s="129"/>
      <c r="BQ22" s="129"/>
      <c r="BR22" s="129"/>
      <c r="BS22" s="129"/>
    </row>
    <row r="23" spans="1:71" ht="43.5" x14ac:dyDescent="0.35">
      <c r="A23" s="35">
        <f t="shared" si="0"/>
        <v>20</v>
      </c>
      <c r="B23" s="35" t="s">
        <v>92</v>
      </c>
      <c r="C23" s="35">
        <v>19992</v>
      </c>
      <c r="D23" s="36" t="s">
        <v>237</v>
      </c>
      <c r="E23" s="72" t="s">
        <v>238</v>
      </c>
      <c r="F23" s="35" t="s">
        <v>109</v>
      </c>
      <c r="G23" s="67">
        <f>SUM(tblNorthern[[#This Row],[Roll Members No Data ]:[Roll Members Male Over 65]])</f>
        <v>102</v>
      </c>
      <c r="H23" s="67">
        <f>SUM(tblNorthern[[#This Row],[Associate Members Female up to 25]:[Associate Members Male Over 65]])</f>
        <v>43</v>
      </c>
      <c r="I23" s="67"/>
      <c r="J23" s="70"/>
      <c r="K23" s="70">
        <v>6</v>
      </c>
      <c r="L23" s="70">
        <v>10</v>
      </c>
      <c r="M23" s="70">
        <v>19</v>
      </c>
      <c r="N23" s="70">
        <v>20</v>
      </c>
      <c r="O23" s="70">
        <v>5</v>
      </c>
      <c r="P23" s="70">
        <v>7</v>
      </c>
      <c r="Q23" s="70">
        <v>20</v>
      </c>
      <c r="R23" s="70">
        <v>15</v>
      </c>
      <c r="S23" s="70"/>
      <c r="T23" s="70">
        <v>4</v>
      </c>
      <c r="U23" s="70">
        <v>4</v>
      </c>
      <c r="V23" s="70">
        <v>11</v>
      </c>
      <c r="W23" s="70">
        <v>2</v>
      </c>
      <c r="X23" s="70">
        <v>14</v>
      </c>
      <c r="Y23" s="70">
        <v>2</v>
      </c>
      <c r="Z23" s="70">
        <v>1</v>
      </c>
      <c r="AA23" s="70">
        <v>5</v>
      </c>
      <c r="AB23" s="70">
        <v>1</v>
      </c>
      <c r="AC23" s="70">
        <v>1</v>
      </c>
      <c r="AD23" s="70">
        <v>3</v>
      </c>
      <c r="AE23" s="70">
        <v>11</v>
      </c>
      <c r="AF23" s="70">
        <v>27</v>
      </c>
      <c r="AG23" s="70">
        <v>13</v>
      </c>
      <c r="AH23" s="70">
        <v>109</v>
      </c>
      <c r="AI23" s="70"/>
      <c r="AJ23" s="70">
        <v>4</v>
      </c>
      <c r="AK23" s="70"/>
      <c r="AL23" s="70"/>
      <c r="AM23" s="70"/>
      <c r="AN23" s="70"/>
      <c r="AO23" s="70">
        <v>29</v>
      </c>
      <c r="AP23" s="70">
        <v>16</v>
      </c>
      <c r="AQ23" s="70">
        <v>127</v>
      </c>
      <c r="AR23" s="128">
        <v>1</v>
      </c>
      <c r="AS23" s="128">
        <v>8</v>
      </c>
      <c r="AT23" s="128"/>
      <c r="AU23" s="128"/>
      <c r="AV23" s="128">
        <v>1</v>
      </c>
      <c r="AW23" s="128">
        <v>20</v>
      </c>
      <c r="AX23" s="128"/>
      <c r="AY23" s="128"/>
      <c r="AZ23" s="128">
        <v>1</v>
      </c>
      <c r="BA23" s="128">
        <v>24</v>
      </c>
      <c r="BB23" s="128">
        <v>5</v>
      </c>
      <c r="BC23" s="128">
        <v>9</v>
      </c>
      <c r="BD23" s="128">
        <v>1</v>
      </c>
      <c r="BE23" s="128">
        <v>15</v>
      </c>
      <c r="BF23" s="128">
        <v>6</v>
      </c>
      <c r="BG23" s="128">
        <v>22</v>
      </c>
      <c r="BH23" s="128">
        <v>2</v>
      </c>
      <c r="BI23" s="128">
        <v>14</v>
      </c>
      <c r="BJ23" s="128">
        <v>2</v>
      </c>
      <c r="BK23" s="128">
        <v>10</v>
      </c>
      <c r="BL23" s="128">
        <v>1</v>
      </c>
      <c r="BM23" s="128">
        <v>12</v>
      </c>
      <c r="BN23" s="128">
        <v>2</v>
      </c>
      <c r="BO23" s="128">
        <v>10</v>
      </c>
      <c r="BP23" s="128">
        <v>1</v>
      </c>
      <c r="BQ23" s="128">
        <v>4</v>
      </c>
      <c r="BR23" s="128"/>
      <c r="BS23" s="128"/>
    </row>
    <row r="24" spans="1:71" ht="17.899999999999999" customHeight="1" x14ac:dyDescent="0.35">
      <c r="A24" s="35">
        <f t="shared" si="0"/>
        <v>21</v>
      </c>
      <c r="B24" s="35" t="s">
        <v>92</v>
      </c>
      <c r="C24" s="35">
        <v>9300</v>
      </c>
      <c r="D24" s="36" t="s">
        <v>239</v>
      </c>
      <c r="E24" s="36"/>
      <c r="F24" s="35" t="s">
        <v>109</v>
      </c>
      <c r="G24" s="67">
        <f>SUM(tblNorthern[[#This Row],[Roll Members No Data ]:[Roll Members Male Over 65]])</f>
        <v>113</v>
      </c>
      <c r="H24" s="67">
        <f>SUM(tblNorthern[[#This Row],[Associate Members Female up to 25]:[Associate Members Male Over 65]])</f>
        <v>99</v>
      </c>
      <c r="I24" s="67"/>
      <c r="J24" s="70"/>
      <c r="K24" s="67">
        <v>2</v>
      </c>
      <c r="L24" s="67">
        <v>22</v>
      </c>
      <c r="M24" s="67">
        <v>23</v>
      </c>
      <c r="N24" s="67">
        <v>17</v>
      </c>
      <c r="O24" s="67"/>
      <c r="P24" s="67">
        <v>20</v>
      </c>
      <c r="Q24" s="67">
        <v>18</v>
      </c>
      <c r="R24" s="67">
        <v>11</v>
      </c>
      <c r="S24" s="67"/>
      <c r="T24" s="67">
        <v>5</v>
      </c>
      <c r="U24" s="67">
        <v>32</v>
      </c>
      <c r="V24" s="67">
        <v>8</v>
      </c>
      <c r="W24" s="67">
        <v>5</v>
      </c>
      <c r="X24" s="67">
        <v>3</v>
      </c>
      <c r="Y24" s="67">
        <v>27</v>
      </c>
      <c r="Z24" s="67">
        <v>14</v>
      </c>
      <c r="AA24" s="67">
        <v>5</v>
      </c>
      <c r="AB24" s="67">
        <v>8</v>
      </c>
      <c r="AC24" s="67">
        <v>1</v>
      </c>
      <c r="AD24" s="67"/>
      <c r="AE24" s="67">
        <v>14</v>
      </c>
      <c r="AF24" s="67">
        <v>31</v>
      </c>
      <c r="AG24" s="67">
        <v>22</v>
      </c>
      <c r="AH24" s="67">
        <v>116</v>
      </c>
      <c r="AI24" s="67"/>
      <c r="AJ24" s="67"/>
      <c r="AK24" s="67"/>
      <c r="AL24" s="67"/>
      <c r="AM24" s="67"/>
      <c r="AN24" s="67"/>
      <c r="AO24" s="67">
        <v>37</v>
      </c>
      <c r="AP24" s="67">
        <v>23</v>
      </c>
      <c r="AQ24" s="67">
        <v>109</v>
      </c>
      <c r="AR24" s="129">
        <v>1</v>
      </c>
      <c r="AS24" s="129">
        <v>40</v>
      </c>
      <c r="AT24" s="129"/>
      <c r="AU24" s="129"/>
      <c r="AV24" s="129"/>
      <c r="AW24" s="129"/>
      <c r="AX24" s="129"/>
      <c r="AY24" s="129"/>
      <c r="AZ24" s="129"/>
      <c r="BA24" s="129"/>
      <c r="BB24" s="129">
        <v>12</v>
      </c>
      <c r="BC24" s="129">
        <v>20</v>
      </c>
      <c r="BD24" s="129">
        <v>1</v>
      </c>
      <c r="BE24" s="129">
        <v>4</v>
      </c>
      <c r="BF24" s="129">
        <v>4</v>
      </c>
      <c r="BG24" s="129">
        <v>10</v>
      </c>
      <c r="BH24" s="129">
        <v>2</v>
      </c>
      <c r="BI24" s="129">
        <v>16</v>
      </c>
      <c r="BJ24" s="129">
        <v>10</v>
      </c>
      <c r="BK24" s="129">
        <v>5</v>
      </c>
      <c r="BL24" s="129">
        <v>1</v>
      </c>
      <c r="BM24" s="129">
        <v>12</v>
      </c>
      <c r="BN24" s="129"/>
      <c r="BO24" s="129"/>
      <c r="BP24" s="129"/>
      <c r="BQ24" s="129"/>
      <c r="BR24" s="129"/>
      <c r="BS24" s="129"/>
    </row>
    <row r="25" spans="1:71" ht="17.899999999999999" customHeight="1" x14ac:dyDescent="0.35">
      <c r="A25" s="35">
        <f t="shared" si="0"/>
        <v>22</v>
      </c>
      <c r="B25" s="35" t="s">
        <v>92</v>
      </c>
      <c r="C25" s="35">
        <v>9311</v>
      </c>
      <c r="D25" s="36" t="s">
        <v>240</v>
      </c>
      <c r="E25" s="36"/>
      <c r="F25" s="35" t="s">
        <v>109</v>
      </c>
      <c r="G25" s="67">
        <f>SUM(tblNorthern[[#This Row],[Roll Members No Data ]:[Roll Members Male Over 65]])</f>
        <v>72</v>
      </c>
      <c r="H25" s="67">
        <f>SUM(tblNorthern[[#This Row],[Associate Members Female up to 25]:[Associate Members Male Over 65]])</f>
        <v>21</v>
      </c>
      <c r="I25" s="67"/>
      <c r="J25" s="70"/>
      <c r="K25" s="67">
        <v>1</v>
      </c>
      <c r="L25" s="67">
        <v>7</v>
      </c>
      <c r="M25" s="67">
        <v>20</v>
      </c>
      <c r="N25" s="67">
        <v>20</v>
      </c>
      <c r="O25" s="67"/>
      <c r="P25" s="67">
        <v>2</v>
      </c>
      <c r="Q25" s="67">
        <v>12</v>
      </c>
      <c r="R25" s="67">
        <v>10</v>
      </c>
      <c r="S25" s="67"/>
      <c r="T25" s="67">
        <v>1</v>
      </c>
      <c r="U25" s="67">
        <v>4</v>
      </c>
      <c r="V25" s="67">
        <v>3</v>
      </c>
      <c r="W25" s="67">
        <v>5</v>
      </c>
      <c r="X25" s="67">
        <v>1</v>
      </c>
      <c r="Y25" s="67">
        <v>1</v>
      </c>
      <c r="Z25" s="67">
        <v>2</v>
      </c>
      <c r="AA25" s="67">
        <v>4</v>
      </c>
      <c r="AB25" s="67">
        <v>1</v>
      </c>
      <c r="AC25" s="67">
        <v>3</v>
      </c>
      <c r="AD25" s="67"/>
      <c r="AE25" s="67">
        <v>10</v>
      </c>
      <c r="AF25" s="67">
        <v>6</v>
      </c>
      <c r="AG25" s="67"/>
      <c r="AH25" s="67">
        <v>39</v>
      </c>
      <c r="AI25" s="67">
        <v>1</v>
      </c>
      <c r="AJ25" s="67"/>
      <c r="AK25" s="67"/>
      <c r="AL25" s="67"/>
      <c r="AM25" s="67"/>
      <c r="AN25" s="67"/>
      <c r="AO25" s="67">
        <v>13</v>
      </c>
      <c r="AP25" s="67">
        <v>10</v>
      </c>
      <c r="AQ25" s="67">
        <v>38</v>
      </c>
      <c r="AR25" s="129">
        <v>1</v>
      </c>
      <c r="AS25" s="129">
        <v>40</v>
      </c>
      <c r="AT25" s="129"/>
      <c r="AU25" s="129"/>
      <c r="AV25" s="129"/>
      <c r="AW25" s="129"/>
      <c r="AX25" s="129"/>
      <c r="AY25" s="129"/>
      <c r="AZ25" s="129"/>
      <c r="BA25" s="129"/>
      <c r="BB25" s="129">
        <v>7</v>
      </c>
      <c r="BC25" s="129">
        <v>14</v>
      </c>
      <c r="BD25" s="129">
        <v>1</v>
      </c>
      <c r="BE25" s="129">
        <v>15</v>
      </c>
      <c r="BF25" s="129"/>
      <c r="BG25" s="129"/>
      <c r="BH25" s="129">
        <v>1</v>
      </c>
      <c r="BI25" s="129">
        <v>20</v>
      </c>
      <c r="BJ25" s="129">
        <v>18</v>
      </c>
      <c r="BK25" s="129">
        <v>11</v>
      </c>
      <c r="BL25" s="129">
        <v>2</v>
      </c>
      <c r="BM25" s="129">
        <v>25</v>
      </c>
      <c r="BN25" s="129">
        <v>41</v>
      </c>
      <c r="BO25" s="129">
        <v>40</v>
      </c>
      <c r="BP25" s="129">
        <v>6</v>
      </c>
      <c r="BQ25" s="129">
        <v>5</v>
      </c>
      <c r="BR25" s="129">
        <v>50</v>
      </c>
      <c r="BS25" s="129">
        <v>15</v>
      </c>
    </row>
    <row r="26" spans="1:71" ht="17.899999999999999" customHeight="1" x14ac:dyDescent="0.35">
      <c r="A26" s="35">
        <f t="shared" si="0"/>
        <v>23</v>
      </c>
      <c r="B26" s="35" t="s">
        <v>92</v>
      </c>
      <c r="C26" s="35">
        <v>9303</v>
      </c>
      <c r="D26" s="36" t="s">
        <v>241</v>
      </c>
      <c r="E26" s="36"/>
      <c r="F26" s="35" t="s">
        <v>105</v>
      </c>
      <c r="G26" s="67">
        <f>SUM(tblNorthern[[#This Row],[Roll Members No Data ]:[Roll Members Male Over 65]])</f>
        <v>89</v>
      </c>
      <c r="H26" s="67">
        <f>SUM(tblNorthern[[#This Row],[Associate Members Female up to 25]:[Associate Members Male Over 65]])</f>
        <v>0</v>
      </c>
      <c r="I26" s="67"/>
      <c r="J26" s="70"/>
      <c r="K26" s="67">
        <v>25</v>
      </c>
      <c r="L26" s="67">
        <v>13</v>
      </c>
      <c r="M26" s="67">
        <v>6</v>
      </c>
      <c r="N26" s="67">
        <v>12</v>
      </c>
      <c r="O26" s="67">
        <v>15</v>
      </c>
      <c r="P26" s="67">
        <v>8</v>
      </c>
      <c r="Q26" s="67">
        <v>4</v>
      </c>
      <c r="R26" s="67">
        <v>6</v>
      </c>
      <c r="S26" s="67">
        <v>0</v>
      </c>
      <c r="T26" s="67"/>
      <c r="U26" s="67"/>
      <c r="V26" s="67"/>
      <c r="W26" s="67"/>
      <c r="X26" s="67"/>
      <c r="Y26" s="67"/>
      <c r="Z26" s="67"/>
      <c r="AA26" s="67"/>
      <c r="AB26" s="67"/>
      <c r="AC26" s="67">
        <v>2</v>
      </c>
      <c r="AD26" s="67"/>
      <c r="AE26" s="67"/>
      <c r="AF26" s="67">
        <v>21</v>
      </c>
      <c r="AG26" s="67">
        <v>17</v>
      </c>
      <c r="AH26" s="67">
        <v>36</v>
      </c>
      <c r="AI26" s="67"/>
      <c r="AJ26" s="67"/>
      <c r="AK26" s="67"/>
      <c r="AL26" s="67"/>
      <c r="AM26" s="67"/>
      <c r="AN26" s="67"/>
      <c r="AO26" s="67">
        <v>21</v>
      </c>
      <c r="AP26" s="67">
        <v>5</v>
      </c>
      <c r="AQ26" s="67">
        <v>12</v>
      </c>
      <c r="AR26" s="129">
        <v>1</v>
      </c>
      <c r="AS26" s="129">
        <v>40</v>
      </c>
      <c r="AT26" s="129"/>
      <c r="AU26" s="129"/>
      <c r="AV26" s="129"/>
      <c r="AW26" s="129"/>
      <c r="AX26" s="129"/>
      <c r="AY26" s="129"/>
      <c r="AZ26" s="129"/>
      <c r="BA26" s="129"/>
      <c r="BB26" s="129">
        <v>8</v>
      </c>
      <c r="BC26" s="129">
        <v>0.5</v>
      </c>
      <c r="BD26" s="129"/>
      <c r="BE26" s="129"/>
      <c r="BF26" s="129">
        <v>3</v>
      </c>
      <c r="BG26" s="129">
        <v>4</v>
      </c>
      <c r="BH26" s="129"/>
      <c r="BI26" s="129"/>
      <c r="BJ26" s="129">
        <v>5</v>
      </c>
      <c r="BK26" s="129">
        <v>2</v>
      </c>
      <c r="BL26" s="129"/>
      <c r="BM26" s="129"/>
      <c r="BN26" s="129">
        <v>6</v>
      </c>
      <c r="BO26" s="129">
        <v>42</v>
      </c>
      <c r="BP26" s="129"/>
      <c r="BQ26" s="129"/>
      <c r="BR26" s="129">
        <v>10</v>
      </c>
      <c r="BS26" s="129">
        <v>4</v>
      </c>
    </row>
    <row r="27" spans="1:71" ht="17.899999999999999" customHeight="1" x14ac:dyDescent="0.35">
      <c r="A27" s="35">
        <f t="shared" si="0"/>
        <v>24</v>
      </c>
      <c r="B27" s="35" t="s">
        <v>92</v>
      </c>
      <c r="C27" s="35">
        <v>9285</v>
      </c>
      <c r="D27" s="36" t="s">
        <v>242</v>
      </c>
      <c r="E27" s="36"/>
      <c r="F27" s="35" t="s">
        <v>109</v>
      </c>
      <c r="G27" s="67">
        <f>SUM(tblNorthern[[#This Row],[Roll Members No Data ]:[Roll Members Male Over 65]])</f>
        <v>77</v>
      </c>
      <c r="H27" s="67">
        <f>SUM(tblNorthern[[#This Row],[Associate Members Female up to 25]:[Associate Members Male Over 65]])</f>
        <v>40</v>
      </c>
      <c r="I27" s="67"/>
      <c r="J27" s="70"/>
      <c r="K27" s="70">
        <v>1</v>
      </c>
      <c r="L27" s="70">
        <v>2</v>
      </c>
      <c r="M27" s="70">
        <v>6</v>
      </c>
      <c r="N27" s="70">
        <v>43</v>
      </c>
      <c r="O27" s="70"/>
      <c r="P27" s="70">
        <v>2</v>
      </c>
      <c r="Q27" s="70">
        <v>3</v>
      </c>
      <c r="R27" s="70">
        <v>20</v>
      </c>
      <c r="S27" s="70">
        <v>0</v>
      </c>
      <c r="T27" s="70"/>
      <c r="U27" s="70">
        <v>3</v>
      </c>
      <c r="V27" s="70">
        <v>2</v>
      </c>
      <c r="W27" s="70">
        <v>19</v>
      </c>
      <c r="X27" s="70">
        <v>1</v>
      </c>
      <c r="Y27" s="70">
        <v>2</v>
      </c>
      <c r="Z27" s="70">
        <v>2</v>
      </c>
      <c r="AA27" s="70">
        <v>11</v>
      </c>
      <c r="AB27" s="70">
        <v>12</v>
      </c>
      <c r="AC27" s="70">
        <v>4</v>
      </c>
      <c r="AD27" s="70">
        <v>1</v>
      </c>
      <c r="AE27" s="70"/>
      <c r="AF27" s="70">
        <v>4</v>
      </c>
      <c r="AG27" s="70"/>
      <c r="AH27" s="70">
        <v>47</v>
      </c>
      <c r="AI27" s="70">
        <v>1</v>
      </c>
      <c r="AJ27" s="70"/>
      <c r="AK27" s="70"/>
      <c r="AL27" s="70"/>
      <c r="AM27" s="70"/>
      <c r="AN27" s="70"/>
      <c r="AO27" s="70"/>
      <c r="AP27" s="70"/>
      <c r="AQ27" s="70">
        <v>2</v>
      </c>
      <c r="AR27" s="128">
        <v>1</v>
      </c>
      <c r="AS27" s="128">
        <v>40</v>
      </c>
      <c r="AT27" s="128">
        <v>2</v>
      </c>
      <c r="AU27" s="128">
        <v>2</v>
      </c>
      <c r="AV27" s="128"/>
      <c r="AW27" s="128"/>
      <c r="AX27" s="128">
        <v>1</v>
      </c>
      <c r="AY27" s="128">
        <v>1</v>
      </c>
      <c r="AZ27" s="128"/>
      <c r="BA27" s="128"/>
      <c r="BB27" s="128">
        <v>4</v>
      </c>
      <c r="BC27" s="128">
        <v>20</v>
      </c>
      <c r="BD27" s="128"/>
      <c r="BE27" s="128"/>
      <c r="BF27" s="128"/>
      <c r="BG27" s="128"/>
      <c r="BH27" s="128"/>
      <c r="BI27" s="128"/>
      <c r="BJ27" s="128">
        <v>2</v>
      </c>
      <c r="BK27" s="128">
        <v>2</v>
      </c>
      <c r="BL27" s="128">
        <v>1</v>
      </c>
      <c r="BM27" s="128">
        <v>25</v>
      </c>
      <c r="BN27" s="128">
        <v>1</v>
      </c>
      <c r="BO27" s="128">
        <v>20</v>
      </c>
      <c r="BP27" s="128"/>
      <c r="BQ27" s="128"/>
      <c r="BR27" s="128"/>
      <c r="BS27" s="128"/>
    </row>
    <row r="28" spans="1:71" ht="17.899999999999999" customHeight="1" x14ac:dyDescent="0.35">
      <c r="A28" s="35">
        <f t="shared" si="0"/>
        <v>25</v>
      </c>
      <c r="B28" s="35" t="s">
        <v>92</v>
      </c>
      <c r="C28" s="35">
        <v>9304</v>
      </c>
      <c r="D28" s="36" t="s">
        <v>243</v>
      </c>
      <c r="E28" s="36"/>
      <c r="F28" s="35" t="s">
        <v>109</v>
      </c>
      <c r="G28" s="67">
        <f>SUM(tblNorthern[[#This Row],[Roll Members No Data ]:[Roll Members Male Over 65]])</f>
        <v>45</v>
      </c>
      <c r="H28" s="67">
        <f>SUM(tblNorthern[[#This Row],[Associate Members Female up to 25]:[Associate Members Male Over 65]])</f>
        <v>26</v>
      </c>
      <c r="I28" s="67"/>
      <c r="J28" s="70"/>
      <c r="K28" s="67"/>
      <c r="L28" s="67">
        <v>2</v>
      </c>
      <c r="M28" s="67">
        <v>7</v>
      </c>
      <c r="N28" s="67">
        <v>22</v>
      </c>
      <c r="O28" s="67"/>
      <c r="P28" s="67"/>
      <c r="Q28" s="67">
        <v>5</v>
      </c>
      <c r="R28" s="67">
        <v>9</v>
      </c>
      <c r="S28" s="67"/>
      <c r="T28" s="67">
        <v>2</v>
      </c>
      <c r="U28" s="67">
        <v>5</v>
      </c>
      <c r="V28" s="67">
        <v>4</v>
      </c>
      <c r="W28" s="67">
        <v>6</v>
      </c>
      <c r="X28" s="67">
        <v>2</v>
      </c>
      <c r="Y28" s="67"/>
      <c r="Z28" s="67">
        <v>5</v>
      </c>
      <c r="AA28" s="67">
        <v>2</v>
      </c>
      <c r="AB28" s="67">
        <v>10</v>
      </c>
      <c r="AC28" s="67">
        <v>2</v>
      </c>
      <c r="AD28" s="67">
        <v>1</v>
      </c>
      <c r="AE28" s="67">
        <v>2</v>
      </c>
      <c r="AF28" s="67"/>
      <c r="AG28" s="67">
        <v>3</v>
      </c>
      <c r="AH28" s="67">
        <v>47</v>
      </c>
      <c r="AI28" s="67"/>
      <c r="AJ28" s="67"/>
      <c r="AK28" s="67"/>
      <c r="AL28" s="67"/>
      <c r="AM28" s="67"/>
      <c r="AN28" s="67"/>
      <c r="AO28" s="67"/>
      <c r="AP28" s="67"/>
      <c r="AQ28" s="67">
        <v>25</v>
      </c>
      <c r="AR28" s="129">
        <v>1</v>
      </c>
      <c r="AS28" s="129">
        <v>24</v>
      </c>
      <c r="AT28" s="129"/>
      <c r="AU28" s="129"/>
      <c r="AV28" s="129"/>
      <c r="AW28" s="129"/>
      <c r="AX28" s="129"/>
      <c r="AY28" s="129"/>
      <c r="AZ28" s="129"/>
      <c r="BA28" s="129"/>
      <c r="BB28" s="129">
        <v>6</v>
      </c>
      <c r="BC28" s="129">
        <v>1</v>
      </c>
      <c r="BD28" s="129"/>
      <c r="BE28" s="129"/>
      <c r="BF28" s="129"/>
      <c r="BG28" s="129"/>
      <c r="BH28" s="129"/>
      <c r="BI28" s="129"/>
      <c r="BJ28" s="129"/>
      <c r="BK28" s="129"/>
      <c r="BL28" s="129">
        <v>1</v>
      </c>
      <c r="BM28" s="129">
        <v>12</v>
      </c>
      <c r="BN28" s="129">
        <v>13</v>
      </c>
      <c r="BO28" s="129">
        <v>11</v>
      </c>
      <c r="BP28" s="129"/>
      <c r="BQ28" s="129"/>
      <c r="BR28" s="129">
        <v>24</v>
      </c>
      <c r="BS28" s="129">
        <v>34</v>
      </c>
    </row>
    <row r="29" spans="1:71" ht="17.899999999999999" customHeight="1" x14ac:dyDescent="0.35">
      <c r="A29" s="35">
        <f t="shared" si="0"/>
        <v>26</v>
      </c>
      <c r="B29" s="35" t="s">
        <v>92</v>
      </c>
      <c r="C29" s="35">
        <v>19720</v>
      </c>
      <c r="D29" s="36" t="s">
        <v>244</v>
      </c>
      <c r="E29" s="36"/>
      <c r="F29" s="35" t="s">
        <v>109</v>
      </c>
      <c r="G29" s="67">
        <f>SUM(tblNorthern[[#This Row],[Roll Members No Data ]:[Roll Members Male Over 65]])</f>
        <v>189</v>
      </c>
      <c r="H29" s="67">
        <f>SUM(tblNorthern[[#This Row],[Associate Members Female up to 25]:[Associate Members Male Over 65]])</f>
        <v>8</v>
      </c>
      <c r="I29" s="67"/>
      <c r="J29" s="67"/>
      <c r="K29" s="70">
        <v>5</v>
      </c>
      <c r="L29" s="70">
        <v>2</v>
      </c>
      <c r="M29" s="70">
        <v>32</v>
      </c>
      <c r="N29" s="70">
        <v>85</v>
      </c>
      <c r="O29" s="70"/>
      <c r="P29" s="70"/>
      <c r="Q29" s="70">
        <v>16</v>
      </c>
      <c r="R29" s="70">
        <v>49</v>
      </c>
      <c r="S29" s="70"/>
      <c r="T29" s="70"/>
      <c r="U29" s="70"/>
      <c r="V29" s="70">
        <v>2</v>
      </c>
      <c r="W29" s="70">
        <v>5</v>
      </c>
      <c r="X29" s="70">
        <v>1</v>
      </c>
      <c r="Y29" s="70"/>
      <c r="Z29" s="70"/>
      <c r="AA29" s="70"/>
      <c r="AB29" s="70">
        <v>7</v>
      </c>
      <c r="AC29" s="70">
        <v>16</v>
      </c>
      <c r="AD29" s="70">
        <v>4</v>
      </c>
      <c r="AE29" s="70"/>
      <c r="AF29" s="70">
        <v>3</v>
      </c>
      <c r="AG29" s="70">
        <v>2</v>
      </c>
      <c r="AH29" s="70">
        <v>124</v>
      </c>
      <c r="AI29" s="70"/>
      <c r="AJ29" s="70">
        <v>4</v>
      </c>
      <c r="AK29" s="70"/>
      <c r="AL29" s="70"/>
      <c r="AM29" s="70"/>
      <c r="AN29" s="70"/>
      <c r="AO29" s="70">
        <v>7</v>
      </c>
      <c r="AP29" s="70">
        <v>12</v>
      </c>
      <c r="AQ29" s="67">
        <v>228</v>
      </c>
      <c r="AR29" s="129">
        <v>1</v>
      </c>
      <c r="AS29" s="129">
        <v>40</v>
      </c>
      <c r="AT29" s="129"/>
      <c r="AU29" s="129"/>
      <c r="AV29" s="129">
        <v>1</v>
      </c>
      <c r="AW29" s="129">
        <v>40</v>
      </c>
      <c r="AX29" s="129"/>
      <c r="AY29" s="129"/>
      <c r="AZ29" s="129"/>
      <c r="BA29" s="129"/>
      <c r="BB29" s="129">
        <v>26</v>
      </c>
      <c r="BC29" s="129">
        <v>52</v>
      </c>
      <c r="BD29" s="129"/>
      <c r="BE29" s="129"/>
      <c r="BF29" s="129">
        <v>16</v>
      </c>
      <c r="BG29" s="129">
        <v>52</v>
      </c>
      <c r="BH29" s="129"/>
      <c r="BI29" s="129"/>
      <c r="BJ29" s="129">
        <v>2</v>
      </c>
      <c r="BK29" s="129">
        <v>4</v>
      </c>
      <c r="BL29" s="129">
        <v>2</v>
      </c>
      <c r="BM29" s="129">
        <v>56</v>
      </c>
      <c r="BN29" s="129"/>
      <c r="BO29" s="129"/>
      <c r="BP29" s="129"/>
      <c r="BQ29" s="129"/>
      <c r="BR29" s="129">
        <v>139</v>
      </c>
      <c r="BS29" s="129">
        <v>125</v>
      </c>
    </row>
    <row r="30" spans="1:71" ht="17.899999999999999" customHeight="1" x14ac:dyDescent="0.35">
      <c r="A30" s="35">
        <f t="shared" si="0"/>
        <v>27</v>
      </c>
      <c r="B30" s="35" t="s">
        <v>92</v>
      </c>
      <c r="C30" s="35">
        <v>9305</v>
      </c>
      <c r="D30" s="36" t="s">
        <v>245</v>
      </c>
      <c r="E30" s="36"/>
      <c r="F30" s="35" t="s">
        <v>109</v>
      </c>
      <c r="G30" s="67">
        <f>SUM(tblNorthern[[#This Row],[Roll Members No Data ]:[Roll Members Male Over 65]])</f>
        <v>161</v>
      </c>
      <c r="H30" s="67">
        <f>SUM(tblNorthern[[#This Row],[Associate Members Female up to 25]:[Associate Members Male Over 65]])</f>
        <v>14</v>
      </c>
      <c r="I30" s="67"/>
      <c r="J30" s="70"/>
      <c r="K30" s="70">
        <v>5</v>
      </c>
      <c r="L30" s="70">
        <v>6</v>
      </c>
      <c r="M30" s="70">
        <v>22</v>
      </c>
      <c r="N30" s="70">
        <v>67</v>
      </c>
      <c r="O30" s="70">
        <v>1</v>
      </c>
      <c r="P30" s="70">
        <v>5</v>
      </c>
      <c r="Q30" s="70">
        <v>19</v>
      </c>
      <c r="R30" s="70">
        <v>36</v>
      </c>
      <c r="S30" s="70"/>
      <c r="T30" s="70">
        <v>1</v>
      </c>
      <c r="U30" s="70"/>
      <c r="V30" s="70"/>
      <c r="W30" s="70">
        <v>5</v>
      </c>
      <c r="X30" s="70">
        <v>5</v>
      </c>
      <c r="Y30" s="70"/>
      <c r="Z30" s="70"/>
      <c r="AA30" s="70">
        <v>3</v>
      </c>
      <c r="AB30" s="70">
        <v>7</v>
      </c>
      <c r="AC30" s="70">
        <v>7</v>
      </c>
      <c r="AD30" s="70">
        <v>2</v>
      </c>
      <c r="AE30" s="70">
        <v>5</v>
      </c>
      <c r="AF30" s="70">
        <v>30</v>
      </c>
      <c r="AG30" s="70">
        <v>35</v>
      </c>
      <c r="AH30" s="70">
        <v>317</v>
      </c>
      <c r="AI30" s="70">
        <v>2</v>
      </c>
      <c r="AJ30" s="70"/>
      <c r="AK30" s="70">
        <v>2</v>
      </c>
      <c r="AL30" s="70"/>
      <c r="AM30" s="70"/>
      <c r="AN30" s="70">
        <v>1</v>
      </c>
      <c r="AO30" s="70">
        <v>20</v>
      </c>
      <c r="AP30" s="70">
        <v>6</v>
      </c>
      <c r="AQ30" s="67">
        <v>6</v>
      </c>
      <c r="AR30" s="129">
        <v>1</v>
      </c>
      <c r="AS30" s="129">
        <v>40</v>
      </c>
      <c r="AT30" s="129"/>
      <c r="AU30" s="129"/>
      <c r="AV30" s="129"/>
      <c r="AW30" s="129"/>
      <c r="AX30" s="129"/>
      <c r="AY30" s="129"/>
      <c r="AZ30" s="129"/>
      <c r="BA30" s="129"/>
      <c r="BB30" s="129">
        <v>130</v>
      </c>
      <c r="BC30" s="129">
        <v>21</v>
      </c>
      <c r="BD30" s="129"/>
      <c r="BE30" s="129"/>
      <c r="BF30" s="129">
        <v>1</v>
      </c>
      <c r="BG30" s="129">
        <v>2</v>
      </c>
      <c r="BH30" s="129"/>
      <c r="BI30" s="129"/>
      <c r="BJ30" s="129">
        <v>13</v>
      </c>
      <c r="BK30" s="129">
        <v>30</v>
      </c>
      <c r="BL30" s="129">
        <v>2</v>
      </c>
      <c r="BM30" s="129">
        <v>27.5</v>
      </c>
      <c r="BN30" s="129">
        <v>65</v>
      </c>
      <c r="BO30" s="129">
        <v>59</v>
      </c>
      <c r="BP30" s="129"/>
      <c r="BQ30" s="129"/>
      <c r="BR30" s="129">
        <v>52</v>
      </c>
      <c r="BS30" s="129">
        <v>21</v>
      </c>
    </row>
    <row r="31" spans="1:71" ht="17.899999999999999" customHeight="1" x14ac:dyDescent="0.35">
      <c r="A31" s="35">
        <f t="shared" si="0"/>
        <v>28</v>
      </c>
      <c r="B31" s="35" t="s">
        <v>92</v>
      </c>
      <c r="C31" s="35">
        <v>9306</v>
      </c>
      <c r="D31" s="36" t="s">
        <v>246</v>
      </c>
      <c r="E31" s="36"/>
      <c r="F31" s="35" t="s">
        <v>105</v>
      </c>
      <c r="G31" s="67">
        <f>SUM(tblNorthern[[#This Row],[Roll Members No Data ]:[Roll Members Male Over 65]])</f>
        <v>44</v>
      </c>
      <c r="H31" s="67">
        <f>SUM(tblNorthern[[#This Row],[Associate Members Female up to 25]:[Associate Members Male Over 65]])</f>
        <v>93</v>
      </c>
      <c r="I31" s="67"/>
      <c r="J31" s="70"/>
      <c r="K31" s="70"/>
      <c r="L31" s="70">
        <v>3</v>
      </c>
      <c r="M31" s="70">
        <v>12</v>
      </c>
      <c r="N31" s="70">
        <v>10</v>
      </c>
      <c r="O31" s="70"/>
      <c r="P31" s="70">
        <v>4</v>
      </c>
      <c r="Q31" s="70">
        <v>6</v>
      </c>
      <c r="R31" s="70">
        <v>9</v>
      </c>
      <c r="S31" s="70"/>
      <c r="T31" s="70">
        <v>26</v>
      </c>
      <c r="U31" s="70">
        <v>8</v>
      </c>
      <c r="V31" s="70">
        <v>8</v>
      </c>
      <c r="W31" s="70">
        <v>21</v>
      </c>
      <c r="X31" s="70">
        <v>15</v>
      </c>
      <c r="Y31" s="70">
        <v>5</v>
      </c>
      <c r="Z31" s="70">
        <v>7</v>
      </c>
      <c r="AA31" s="70">
        <v>3</v>
      </c>
      <c r="AB31" s="70">
        <v>11</v>
      </c>
      <c r="AC31" s="70">
        <v>3</v>
      </c>
      <c r="AD31" s="70"/>
      <c r="AE31" s="70">
        <v>4</v>
      </c>
      <c r="AF31" s="70">
        <v>6</v>
      </c>
      <c r="AG31" s="70">
        <v>3</v>
      </c>
      <c r="AH31" s="70">
        <v>47</v>
      </c>
      <c r="AI31" s="70"/>
      <c r="AJ31" s="70"/>
      <c r="AK31" s="70">
        <v>1</v>
      </c>
      <c r="AL31" s="70"/>
      <c r="AM31" s="70"/>
      <c r="AN31" s="70"/>
      <c r="AO31" s="70">
        <v>6</v>
      </c>
      <c r="AP31" s="70">
        <v>5</v>
      </c>
      <c r="AQ31" s="67">
        <v>16</v>
      </c>
      <c r="AR31" s="129">
        <v>1</v>
      </c>
      <c r="AS31" s="129">
        <v>47</v>
      </c>
      <c r="AT31" s="129"/>
      <c r="AU31" s="129"/>
      <c r="AV31" s="129"/>
      <c r="AW31" s="129"/>
      <c r="AX31" s="129"/>
      <c r="AY31" s="129"/>
      <c r="AZ31" s="129"/>
      <c r="BA31" s="129"/>
      <c r="BB31" s="129">
        <v>6</v>
      </c>
      <c r="BC31" s="129">
        <v>4</v>
      </c>
      <c r="BD31" s="129"/>
      <c r="BE31" s="129"/>
      <c r="BF31" s="129"/>
      <c r="BG31" s="129"/>
      <c r="BH31" s="129"/>
      <c r="BI31" s="129"/>
      <c r="BJ31" s="129">
        <v>6</v>
      </c>
      <c r="BK31" s="129">
        <v>2</v>
      </c>
      <c r="BL31" s="129">
        <v>1</v>
      </c>
      <c r="BM31" s="129">
        <v>15</v>
      </c>
      <c r="BN31" s="129"/>
      <c r="BO31" s="129"/>
      <c r="BP31" s="129">
        <v>1</v>
      </c>
      <c r="BQ31" s="129">
        <v>12</v>
      </c>
      <c r="BR31" s="129"/>
      <c r="BS31" s="129"/>
    </row>
    <row r="32" spans="1:71" ht="17.899999999999999" customHeight="1" x14ac:dyDescent="0.35">
      <c r="A32" s="35">
        <f t="shared" si="0"/>
        <v>29</v>
      </c>
      <c r="B32" s="35" t="s">
        <v>92</v>
      </c>
      <c r="C32" s="35">
        <v>9282</v>
      </c>
      <c r="D32" s="36" t="s">
        <v>247</v>
      </c>
      <c r="E32" s="36"/>
      <c r="F32" s="35" t="s">
        <v>109</v>
      </c>
      <c r="G32" s="67">
        <f>SUM(tblNorthern[[#This Row],[Roll Members No Data ]:[Roll Members Male Over 65]])</f>
        <v>234</v>
      </c>
      <c r="H32" s="67">
        <f>SUM(tblNorthern[[#This Row],[Associate Members Female up to 25]:[Associate Members Male Over 65]])</f>
        <v>0</v>
      </c>
      <c r="I32" s="67"/>
      <c r="J32" s="70"/>
      <c r="K32" s="70">
        <v>13</v>
      </c>
      <c r="L32" s="70">
        <v>19</v>
      </c>
      <c r="M32" s="70">
        <v>30</v>
      </c>
      <c r="N32" s="70">
        <v>75</v>
      </c>
      <c r="O32" s="70">
        <v>10</v>
      </c>
      <c r="P32" s="70">
        <v>13</v>
      </c>
      <c r="Q32" s="70">
        <v>27</v>
      </c>
      <c r="R32" s="70">
        <v>47</v>
      </c>
      <c r="S32" s="70">
        <v>0</v>
      </c>
      <c r="T32" s="70"/>
      <c r="U32" s="70"/>
      <c r="V32" s="70"/>
      <c r="W32" s="70"/>
      <c r="X32" s="70"/>
      <c r="Y32" s="70"/>
      <c r="Z32" s="70"/>
      <c r="AA32" s="70"/>
      <c r="AB32" s="70">
        <v>2</v>
      </c>
      <c r="AC32" s="70">
        <v>6</v>
      </c>
      <c r="AD32" s="70"/>
      <c r="AE32" s="70"/>
      <c r="AF32" s="70">
        <v>18</v>
      </c>
      <c r="AG32" s="70">
        <v>10</v>
      </c>
      <c r="AH32" s="70">
        <v>166</v>
      </c>
      <c r="AI32" s="70"/>
      <c r="AJ32" s="70">
        <v>1</v>
      </c>
      <c r="AK32" s="70"/>
      <c r="AL32" s="70">
        <v>2</v>
      </c>
      <c r="AM32" s="70"/>
      <c r="AN32" s="70">
        <v>304</v>
      </c>
      <c r="AO32" s="70">
        <v>10</v>
      </c>
      <c r="AP32" s="70">
        <v>65</v>
      </c>
      <c r="AQ32" s="70">
        <v>180</v>
      </c>
      <c r="AR32" s="128">
        <v>1</v>
      </c>
      <c r="AS32" s="128">
        <v>40</v>
      </c>
      <c r="AT32" s="128"/>
      <c r="AU32" s="128"/>
      <c r="AV32" s="128"/>
      <c r="AW32" s="128"/>
      <c r="AX32" s="128"/>
      <c r="AY32" s="128"/>
      <c r="AZ32" s="128"/>
      <c r="BA32" s="128"/>
      <c r="BB32" s="128">
        <v>2</v>
      </c>
      <c r="BC32" s="128">
        <v>20</v>
      </c>
      <c r="BD32" s="128">
        <v>1</v>
      </c>
      <c r="BE32" s="128">
        <v>20</v>
      </c>
      <c r="BF32" s="128">
        <v>2</v>
      </c>
      <c r="BG32" s="128">
        <v>10</v>
      </c>
      <c r="BH32" s="128">
        <v>1</v>
      </c>
      <c r="BI32" s="128">
        <v>10</v>
      </c>
      <c r="BJ32" s="128">
        <v>1</v>
      </c>
      <c r="BK32" s="128">
        <v>5</v>
      </c>
      <c r="BL32" s="128">
        <v>6</v>
      </c>
      <c r="BM32" s="128">
        <v>87.5</v>
      </c>
      <c r="BN32" s="128"/>
      <c r="BO32" s="128"/>
      <c r="BP32" s="128">
        <v>1</v>
      </c>
      <c r="BQ32" s="128">
        <v>16</v>
      </c>
      <c r="BR32" s="128"/>
      <c r="BS32" s="128"/>
    </row>
    <row r="33" spans="1:71" ht="17.899999999999999" customHeight="1" x14ac:dyDescent="0.35">
      <c r="A33" s="35">
        <f t="shared" si="0"/>
        <v>30</v>
      </c>
      <c r="B33" s="35" t="s">
        <v>92</v>
      </c>
      <c r="C33" s="35">
        <v>9283</v>
      </c>
      <c r="D33" s="36" t="s">
        <v>248</v>
      </c>
      <c r="E33" s="36"/>
      <c r="F33" s="35" t="s">
        <v>109</v>
      </c>
      <c r="G33" s="67">
        <f>SUM(tblNorthern[[#This Row],[Roll Members No Data ]:[Roll Members Male Over 65]])</f>
        <v>85</v>
      </c>
      <c r="H33" s="67">
        <f>SUM(tblNorthern[[#This Row],[Associate Members Female up to 25]:[Associate Members Male Over 65]])</f>
        <v>27</v>
      </c>
      <c r="I33" s="67"/>
      <c r="J33" s="70"/>
      <c r="K33" s="70"/>
      <c r="L33" s="70">
        <v>5</v>
      </c>
      <c r="M33" s="70">
        <v>5</v>
      </c>
      <c r="N33" s="70">
        <v>41</v>
      </c>
      <c r="O33" s="70">
        <v>1</v>
      </c>
      <c r="P33" s="70">
        <v>5</v>
      </c>
      <c r="Q33" s="70">
        <v>6</v>
      </c>
      <c r="R33" s="70">
        <v>22</v>
      </c>
      <c r="S33" s="70"/>
      <c r="T33" s="70">
        <v>1</v>
      </c>
      <c r="U33" s="70">
        <v>3</v>
      </c>
      <c r="V33" s="70">
        <v>2</v>
      </c>
      <c r="W33" s="70">
        <v>11</v>
      </c>
      <c r="X33" s="70">
        <v>2</v>
      </c>
      <c r="Y33" s="70">
        <v>1</v>
      </c>
      <c r="Z33" s="70">
        <v>1</v>
      </c>
      <c r="AA33" s="70">
        <v>6</v>
      </c>
      <c r="AB33" s="70">
        <v>1</v>
      </c>
      <c r="AC33" s="70">
        <v>4</v>
      </c>
      <c r="AD33" s="70">
        <v>3</v>
      </c>
      <c r="AE33" s="70">
        <v>8</v>
      </c>
      <c r="AF33" s="70">
        <v>7</v>
      </c>
      <c r="AG33" s="70">
        <v>3</v>
      </c>
      <c r="AH33" s="70">
        <v>55</v>
      </c>
      <c r="AI33" s="70">
        <v>3</v>
      </c>
      <c r="AJ33" s="70">
        <v>1</v>
      </c>
      <c r="AK33" s="70"/>
      <c r="AL33" s="70"/>
      <c r="AM33" s="70"/>
      <c r="AN33" s="70"/>
      <c r="AO33" s="70">
        <v>9</v>
      </c>
      <c r="AP33" s="70">
        <v>2</v>
      </c>
      <c r="AQ33" s="70">
        <v>40</v>
      </c>
      <c r="AR33" s="128">
        <v>1</v>
      </c>
      <c r="AS33" s="128">
        <v>48</v>
      </c>
      <c r="AT33" s="128">
        <v>1</v>
      </c>
      <c r="AU33" s="128">
        <v>2</v>
      </c>
      <c r="AV33" s="128"/>
      <c r="AW33" s="128"/>
      <c r="AX33" s="128"/>
      <c r="AY33" s="128"/>
      <c r="AZ33" s="128">
        <v>1</v>
      </c>
      <c r="BA33" s="128">
        <v>7</v>
      </c>
      <c r="BB33" s="128">
        <v>20</v>
      </c>
      <c r="BC33" s="128">
        <v>40</v>
      </c>
      <c r="BD33" s="128"/>
      <c r="BE33" s="128"/>
      <c r="BF33" s="128"/>
      <c r="BG33" s="128"/>
      <c r="BH33" s="128"/>
      <c r="BI33" s="128"/>
      <c r="BJ33" s="128">
        <v>2</v>
      </c>
      <c r="BK33" s="128">
        <v>4</v>
      </c>
      <c r="BL33" s="128">
        <v>1</v>
      </c>
      <c r="BM33" s="128">
        <v>12</v>
      </c>
      <c r="BN33" s="128">
        <v>2</v>
      </c>
      <c r="BO33" s="128">
        <v>16</v>
      </c>
      <c r="BP33" s="128">
        <v>1</v>
      </c>
      <c r="BQ33" s="128">
        <v>10</v>
      </c>
      <c r="BR33" s="128">
        <v>3</v>
      </c>
      <c r="BS33" s="128">
        <v>6</v>
      </c>
    </row>
    <row r="34" spans="1:71" ht="17.899999999999999" customHeight="1" x14ac:dyDescent="0.35">
      <c r="A34" s="35">
        <f t="shared" si="0"/>
        <v>31</v>
      </c>
      <c r="B34" s="35" t="s">
        <v>92</v>
      </c>
      <c r="C34" s="35">
        <v>9308</v>
      </c>
      <c r="D34" s="36" t="s">
        <v>249</v>
      </c>
      <c r="E34" s="36"/>
      <c r="F34" s="35" t="s">
        <v>109</v>
      </c>
      <c r="G34" s="67">
        <f>SUM(tblNorthern[[#This Row],[Roll Members No Data ]:[Roll Members Male Over 65]])</f>
        <v>58</v>
      </c>
      <c r="H34" s="67">
        <f>SUM(tblNorthern[[#This Row],[Associate Members Female up to 25]:[Associate Members Male Over 65]])</f>
        <v>0</v>
      </c>
      <c r="I34" s="67"/>
      <c r="J34" s="70"/>
      <c r="K34" s="67">
        <v>6</v>
      </c>
      <c r="L34" s="67">
        <v>8</v>
      </c>
      <c r="M34" s="67">
        <v>15</v>
      </c>
      <c r="N34" s="67">
        <v>7</v>
      </c>
      <c r="O34" s="67">
        <v>3</v>
      </c>
      <c r="P34" s="67">
        <v>6</v>
      </c>
      <c r="Q34" s="67">
        <v>11</v>
      </c>
      <c r="R34" s="67">
        <v>2</v>
      </c>
      <c r="S34" s="67">
        <v>0</v>
      </c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>
        <v>19</v>
      </c>
      <c r="AG34" s="67">
        <v>12</v>
      </c>
      <c r="AH34" s="67">
        <v>32</v>
      </c>
      <c r="AI34" s="67"/>
      <c r="AJ34" s="67"/>
      <c r="AK34" s="67"/>
      <c r="AL34" s="67"/>
      <c r="AM34" s="67"/>
      <c r="AN34" s="67"/>
      <c r="AO34" s="67">
        <v>13</v>
      </c>
      <c r="AP34" s="67">
        <v>8</v>
      </c>
      <c r="AQ34" s="67">
        <v>7</v>
      </c>
      <c r="AR34" s="129"/>
      <c r="AS34" s="129"/>
      <c r="AT34" s="129"/>
      <c r="AU34" s="129"/>
      <c r="AV34" s="129">
        <v>1</v>
      </c>
      <c r="AW34" s="129">
        <v>50</v>
      </c>
      <c r="AX34" s="129"/>
      <c r="AY34" s="129"/>
      <c r="AZ34" s="129"/>
      <c r="BA34" s="129"/>
      <c r="BB34" s="129"/>
      <c r="BC34" s="129"/>
      <c r="BD34" s="129"/>
      <c r="BE34" s="129"/>
      <c r="BF34" s="129">
        <v>2</v>
      </c>
      <c r="BG34" s="129">
        <v>10</v>
      </c>
      <c r="BH34" s="129"/>
      <c r="BI34" s="129"/>
      <c r="BJ34" s="129">
        <v>4</v>
      </c>
      <c r="BK34" s="129">
        <v>10</v>
      </c>
      <c r="BL34" s="129"/>
      <c r="BM34" s="129"/>
      <c r="BN34" s="129">
        <v>3</v>
      </c>
      <c r="BO34" s="129">
        <v>15</v>
      </c>
      <c r="BP34" s="129"/>
      <c r="BQ34" s="129"/>
      <c r="BR34" s="129"/>
      <c r="BS34" s="129"/>
    </row>
    <row r="35" spans="1:71" ht="17.899999999999999" customHeight="1" x14ac:dyDescent="0.35">
      <c r="A35" s="35">
        <f t="shared" si="0"/>
        <v>32</v>
      </c>
      <c r="B35" s="35" t="s">
        <v>92</v>
      </c>
      <c r="C35" s="35">
        <v>9320</v>
      </c>
      <c r="D35" s="36" t="s">
        <v>250</v>
      </c>
      <c r="E35" s="36"/>
      <c r="F35" s="35" t="s">
        <v>105</v>
      </c>
      <c r="G35" s="67">
        <f>SUM(tblNorthern[[#This Row],[Roll Members No Data ]:[Roll Members Male Over 65]])</f>
        <v>295</v>
      </c>
      <c r="H35" s="67">
        <f>SUM(tblNorthern[[#This Row],[Associate Members Female up to 25]:[Associate Members Male Over 65]])</f>
        <v>0</v>
      </c>
      <c r="I35" s="67"/>
      <c r="J35" s="70"/>
      <c r="K35" s="70">
        <v>32</v>
      </c>
      <c r="L35" s="70">
        <v>25</v>
      </c>
      <c r="M35" s="70">
        <v>84</v>
      </c>
      <c r="N35" s="70">
        <v>30</v>
      </c>
      <c r="O35" s="70">
        <v>18</v>
      </c>
      <c r="P35" s="70">
        <v>26</v>
      </c>
      <c r="Q35" s="70">
        <v>60</v>
      </c>
      <c r="R35" s="70">
        <v>20</v>
      </c>
      <c r="S35" s="70">
        <v>0</v>
      </c>
      <c r="T35" s="70"/>
      <c r="U35" s="70"/>
      <c r="V35" s="70"/>
      <c r="W35" s="70"/>
      <c r="X35" s="70"/>
      <c r="Y35" s="70"/>
      <c r="Z35" s="70"/>
      <c r="AA35" s="70"/>
      <c r="AB35" s="70"/>
      <c r="AC35" s="70">
        <v>17</v>
      </c>
      <c r="AD35" s="70"/>
      <c r="AE35" s="70"/>
      <c r="AF35" s="70">
        <v>30</v>
      </c>
      <c r="AG35" s="70">
        <v>55</v>
      </c>
      <c r="AH35" s="70">
        <v>250</v>
      </c>
      <c r="AI35" s="70">
        <v>10</v>
      </c>
      <c r="AJ35" s="70"/>
      <c r="AK35" s="70"/>
      <c r="AL35" s="70"/>
      <c r="AM35" s="70"/>
      <c r="AN35" s="70">
        <v>3</v>
      </c>
      <c r="AO35" s="70">
        <v>40</v>
      </c>
      <c r="AP35" s="70">
        <v>45</v>
      </c>
      <c r="AQ35" s="67">
        <v>75</v>
      </c>
      <c r="AR35" s="129">
        <v>2</v>
      </c>
      <c r="AS35" s="129">
        <v>120</v>
      </c>
      <c r="AT35" s="129"/>
      <c r="AU35" s="129"/>
      <c r="AV35" s="129"/>
      <c r="AW35" s="129"/>
      <c r="AX35" s="129"/>
      <c r="AY35" s="129"/>
      <c r="AZ35" s="129"/>
      <c r="BA35" s="129"/>
      <c r="BB35" s="129">
        <v>147</v>
      </c>
      <c r="BC35" s="129"/>
      <c r="BD35" s="129"/>
      <c r="BE35" s="129"/>
      <c r="BF35" s="129">
        <v>20</v>
      </c>
      <c r="BG35" s="129"/>
      <c r="BH35" s="129"/>
      <c r="BI35" s="129"/>
      <c r="BJ35" s="129"/>
      <c r="BK35" s="129"/>
      <c r="BL35" s="129"/>
      <c r="BM35" s="129"/>
      <c r="BN35" s="129"/>
      <c r="BO35" s="129"/>
      <c r="BP35" s="129"/>
      <c r="BQ35" s="129"/>
      <c r="BR35" s="129"/>
      <c r="BS35" s="129"/>
    </row>
    <row r="36" spans="1:71" ht="17.899999999999999" customHeight="1" x14ac:dyDescent="0.35">
      <c r="A36" s="35">
        <f t="shared" si="0"/>
        <v>33</v>
      </c>
      <c r="B36" s="35" t="s">
        <v>92</v>
      </c>
      <c r="C36" s="35">
        <v>9307</v>
      </c>
      <c r="D36" s="36" t="s">
        <v>251</v>
      </c>
      <c r="E36" s="36"/>
      <c r="F36" s="35" t="s">
        <v>109</v>
      </c>
      <c r="G36" s="67">
        <f>SUM(tblNorthern[[#This Row],[Roll Members No Data ]:[Roll Members Male Over 65]])</f>
        <v>49</v>
      </c>
      <c r="H36" s="67">
        <f>SUM(tblNorthern[[#This Row],[Associate Members Female up to 25]:[Associate Members Male Over 65]])</f>
        <v>41</v>
      </c>
      <c r="I36" s="67"/>
      <c r="J36" s="70"/>
      <c r="K36" s="67">
        <v>7</v>
      </c>
      <c r="L36" s="67">
        <v>1</v>
      </c>
      <c r="M36" s="67">
        <v>10</v>
      </c>
      <c r="N36" s="67">
        <v>10</v>
      </c>
      <c r="O36" s="67">
        <v>3</v>
      </c>
      <c r="P36" s="67">
        <v>2</v>
      </c>
      <c r="Q36" s="67">
        <v>7</v>
      </c>
      <c r="R36" s="67">
        <v>9</v>
      </c>
      <c r="S36" s="67"/>
      <c r="T36" s="67">
        <v>2</v>
      </c>
      <c r="U36" s="67">
        <v>6</v>
      </c>
      <c r="V36" s="67">
        <v>9</v>
      </c>
      <c r="W36" s="67">
        <v>4</v>
      </c>
      <c r="X36" s="67">
        <v>5</v>
      </c>
      <c r="Y36" s="67">
        <v>5</v>
      </c>
      <c r="Z36" s="67">
        <v>6</v>
      </c>
      <c r="AA36" s="67">
        <v>4</v>
      </c>
      <c r="AB36" s="67"/>
      <c r="AC36" s="67">
        <v>3</v>
      </c>
      <c r="AD36" s="67">
        <v>2</v>
      </c>
      <c r="AE36" s="67">
        <v>4</v>
      </c>
      <c r="AF36" s="67">
        <v>9</v>
      </c>
      <c r="AG36" s="67">
        <v>9</v>
      </c>
      <c r="AH36" s="67">
        <v>52</v>
      </c>
      <c r="AI36" s="67"/>
      <c r="AJ36" s="67"/>
      <c r="AK36" s="67"/>
      <c r="AL36" s="67"/>
      <c r="AM36" s="67"/>
      <c r="AN36" s="67"/>
      <c r="AO36" s="67">
        <v>7</v>
      </c>
      <c r="AP36" s="67">
        <v>7</v>
      </c>
      <c r="AQ36" s="67">
        <v>17</v>
      </c>
      <c r="AR36" s="129">
        <v>1</v>
      </c>
      <c r="AS36" s="129">
        <v>50</v>
      </c>
      <c r="AT36" s="129"/>
      <c r="AU36" s="129"/>
      <c r="AV36" s="129"/>
      <c r="AW36" s="129"/>
      <c r="AX36" s="129"/>
      <c r="AY36" s="129"/>
      <c r="AZ36" s="129"/>
      <c r="BA36" s="129"/>
      <c r="BB36" s="129">
        <v>6</v>
      </c>
      <c r="BC36" s="129">
        <v>16</v>
      </c>
      <c r="BD36" s="129"/>
      <c r="BE36" s="129"/>
      <c r="BF36" s="129">
        <v>1</v>
      </c>
      <c r="BG36" s="129">
        <v>7</v>
      </c>
      <c r="BH36" s="129"/>
      <c r="BI36" s="129"/>
      <c r="BJ36" s="129">
        <v>3</v>
      </c>
      <c r="BK36" s="129">
        <v>18</v>
      </c>
      <c r="BL36" s="129"/>
      <c r="BM36" s="129"/>
      <c r="BN36" s="129">
        <v>2</v>
      </c>
      <c r="BO36" s="129">
        <v>21</v>
      </c>
      <c r="BP36" s="129"/>
      <c r="BQ36" s="129"/>
      <c r="BR36" s="129">
        <v>23</v>
      </c>
      <c r="BS36" s="129">
        <v>26</v>
      </c>
    </row>
    <row r="37" spans="1:71" ht="17.899999999999999" customHeight="1" x14ac:dyDescent="0.35">
      <c r="A37" s="35">
        <f t="shared" ref="A37:A67" si="1">A36+1</f>
        <v>34</v>
      </c>
      <c r="B37" s="35" t="s">
        <v>92</v>
      </c>
      <c r="C37" s="35">
        <v>9341</v>
      </c>
      <c r="D37" s="36" t="s">
        <v>252</v>
      </c>
      <c r="E37" s="36"/>
      <c r="F37" s="35" t="s">
        <v>109</v>
      </c>
      <c r="G37" s="67">
        <f>SUM(tblNorthern[[#This Row],[Roll Members No Data ]:[Roll Members Male Over 65]])</f>
        <v>33</v>
      </c>
      <c r="H37" s="67">
        <f>SUM(tblNorthern[[#This Row],[Associate Members Female up to 25]:[Associate Members Male Over 65]])</f>
        <v>1</v>
      </c>
      <c r="I37" s="67"/>
      <c r="J37" s="70"/>
      <c r="K37" s="70">
        <v>4</v>
      </c>
      <c r="L37" s="70">
        <v>2</v>
      </c>
      <c r="M37" s="70">
        <v>5</v>
      </c>
      <c r="N37" s="70">
        <v>12</v>
      </c>
      <c r="O37" s="70">
        <v>1</v>
      </c>
      <c r="P37" s="70">
        <v>1</v>
      </c>
      <c r="Q37" s="70">
        <v>4</v>
      </c>
      <c r="R37" s="70">
        <v>4</v>
      </c>
      <c r="S37" s="70"/>
      <c r="T37" s="70"/>
      <c r="U37" s="70"/>
      <c r="V37" s="70">
        <v>1</v>
      </c>
      <c r="W37" s="70"/>
      <c r="X37" s="70"/>
      <c r="Y37" s="70"/>
      <c r="Z37" s="70"/>
      <c r="AA37" s="70"/>
      <c r="AB37" s="70"/>
      <c r="AC37" s="70">
        <v>7</v>
      </c>
      <c r="AD37" s="70"/>
      <c r="AE37" s="70"/>
      <c r="AF37" s="70">
        <v>5</v>
      </c>
      <c r="AG37" s="70">
        <v>4</v>
      </c>
      <c r="AH37" s="70">
        <v>42</v>
      </c>
      <c r="AI37" s="70"/>
      <c r="AJ37" s="70"/>
      <c r="AK37" s="70"/>
      <c r="AL37" s="70"/>
      <c r="AM37" s="70"/>
      <c r="AN37" s="70"/>
      <c r="AO37" s="70">
        <v>5</v>
      </c>
      <c r="AP37" s="70">
        <v>4</v>
      </c>
      <c r="AQ37" s="70">
        <v>6</v>
      </c>
      <c r="AR37" s="128">
        <v>1</v>
      </c>
      <c r="AS37" s="128">
        <v>42</v>
      </c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>
        <v>2</v>
      </c>
      <c r="BG37" s="128">
        <v>2</v>
      </c>
      <c r="BH37" s="128"/>
      <c r="BI37" s="128"/>
      <c r="BJ37" s="128">
        <v>2</v>
      </c>
      <c r="BK37" s="128">
        <v>2</v>
      </c>
      <c r="BL37" s="128">
        <v>2</v>
      </c>
      <c r="BM37" s="128">
        <v>5</v>
      </c>
      <c r="BN37" s="128"/>
      <c r="BO37" s="128"/>
      <c r="BP37" s="128">
        <v>2</v>
      </c>
      <c r="BQ37" s="128">
        <v>8</v>
      </c>
      <c r="BR37" s="128"/>
      <c r="BS37" s="128"/>
    </row>
    <row r="38" spans="1:71" ht="17.899999999999999" customHeight="1" x14ac:dyDescent="0.35">
      <c r="A38" s="35">
        <f t="shared" si="1"/>
        <v>35</v>
      </c>
      <c r="B38" s="35" t="s">
        <v>92</v>
      </c>
      <c r="C38" s="35">
        <v>9342</v>
      </c>
      <c r="D38" s="36" t="s">
        <v>253</v>
      </c>
      <c r="E38" s="36"/>
      <c r="F38" s="35" t="s">
        <v>105</v>
      </c>
      <c r="G38" s="67">
        <f>SUM(tblNorthern[[#This Row],[Roll Members No Data ]:[Roll Members Male Over 65]])</f>
        <v>122</v>
      </c>
      <c r="H38" s="67">
        <f>SUM(tblNorthern[[#This Row],[Associate Members Female up to 25]:[Associate Members Male Over 65]])</f>
        <v>20</v>
      </c>
      <c r="I38" s="67"/>
      <c r="J38" s="70"/>
      <c r="K38" s="70">
        <v>10</v>
      </c>
      <c r="L38" s="70">
        <v>13</v>
      </c>
      <c r="M38" s="70">
        <v>25</v>
      </c>
      <c r="N38" s="70">
        <v>21</v>
      </c>
      <c r="O38" s="70">
        <v>8</v>
      </c>
      <c r="P38" s="70">
        <v>12</v>
      </c>
      <c r="Q38" s="70">
        <v>12</v>
      </c>
      <c r="R38" s="70">
        <v>21</v>
      </c>
      <c r="S38" s="70"/>
      <c r="T38" s="70">
        <v>4</v>
      </c>
      <c r="U38" s="70">
        <v>3</v>
      </c>
      <c r="V38" s="70">
        <v>3</v>
      </c>
      <c r="W38" s="70">
        <v>2</v>
      </c>
      <c r="X38" s="70">
        <v>2</v>
      </c>
      <c r="Y38" s="70">
        <v>3</v>
      </c>
      <c r="Z38" s="70">
        <v>2</v>
      </c>
      <c r="AA38" s="70">
        <v>1</v>
      </c>
      <c r="AB38" s="70"/>
      <c r="AC38" s="70">
        <v>2</v>
      </c>
      <c r="AD38" s="70"/>
      <c r="AE38" s="70"/>
      <c r="AF38" s="70">
        <v>15</v>
      </c>
      <c r="AG38" s="70">
        <v>20</v>
      </c>
      <c r="AH38" s="70">
        <v>60</v>
      </c>
      <c r="AI38" s="70">
        <v>1</v>
      </c>
      <c r="AJ38" s="70"/>
      <c r="AK38" s="70"/>
      <c r="AL38" s="70"/>
      <c r="AM38" s="70"/>
      <c r="AN38" s="70"/>
      <c r="AO38" s="70"/>
      <c r="AP38" s="70"/>
      <c r="AQ38" s="70"/>
      <c r="AR38" s="128">
        <v>1</v>
      </c>
      <c r="AS38" s="128">
        <v>40</v>
      </c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</row>
    <row r="39" spans="1:71" ht="17.899999999999999" customHeight="1" x14ac:dyDescent="0.35">
      <c r="A39" s="35">
        <f t="shared" si="1"/>
        <v>36</v>
      </c>
      <c r="B39" s="35" t="s">
        <v>92</v>
      </c>
      <c r="C39" s="35">
        <v>9309</v>
      </c>
      <c r="D39" s="36" t="s">
        <v>254</v>
      </c>
      <c r="E39" s="36"/>
      <c r="F39" s="35" t="s">
        <v>109</v>
      </c>
      <c r="G39" s="67">
        <f>SUM(tblNorthern[[#This Row],[Roll Members No Data ]:[Roll Members Male Over 65]])</f>
        <v>114</v>
      </c>
      <c r="H39" s="67">
        <f>SUM(tblNorthern[[#This Row],[Associate Members Female up to 25]:[Associate Members Male Over 65]])</f>
        <v>264</v>
      </c>
      <c r="I39" s="67"/>
      <c r="J39" s="70"/>
      <c r="K39" s="67">
        <v>7</v>
      </c>
      <c r="L39" s="67">
        <v>17</v>
      </c>
      <c r="M39" s="67">
        <v>28</v>
      </c>
      <c r="N39" s="67">
        <v>15</v>
      </c>
      <c r="O39" s="67">
        <v>4</v>
      </c>
      <c r="P39" s="67">
        <v>11</v>
      </c>
      <c r="Q39" s="67">
        <v>25</v>
      </c>
      <c r="R39" s="67">
        <v>7</v>
      </c>
      <c r="S39" s="67"/>
      <c r="T39" s="67">
        <v>63</v>
      </c>
      <c r="U39" s="67">
        <v>36</v>
      </c>
      <c r="V39" s="67">
        <v>31</v>
      </c>
      <c r="W39" s="67">
        <v>14</v>
      </c>
      <c r="X39" s="67">
        <v>62</v>
      </c>
      <c r="Y39" s="67">
        <v>28</v>
      </c>
      <c r="Z39" s="67">
        <v>21</v>
      </c>
      <c r="AA39" s="67">
        <v>9</v>
      </c>
      <c r="AB39" s="67">
        <v>2</v>
      </c>
      <c r="AC39" s="67">
        <v>3</v>
      </c>
      <c r="AD39" s="67">
        <v>14</v>
      </c>
      <c r="AE39" s="67"/>
      <c r="AF39" s="67">
        <v>35</v>
      </c>
      <c r="AG39" s="67">
        <v>6</v>
      </c>
      <c r="AH39" s="67">
        <v>195</v>
      </c>
      <c r="AI39" s="67">
        <v>1</v>
      </c>
      <c r="AJ39" s="67"/>
      <c r="AK39" s="67">
        <v>1</v>
      </c>
      <c r="AL39" s="67"/>
      <c r="AM39" s="67"/>
      <c r="AN39" s="67"/>
      <c r="AO39" s="67">
        <v>115</v>
      </c>
      <c r="AP39" s="67">
        <v>34</v>
      </c>
      <c r="AQ39" s="67">
        <v>80</v>
      </c>
      <c r="AR39" s="129">
        <v>2</v>
      </c>
      <c r="AS39" s="129">
        <v>65</v>
      </c>
      <c r="AT39" s="129"/>
      <c r="AU39" s="129"/>
      <c r="AV39" s="129"/>
      <c r="AW39" s="129"/>
      <c r="AX39" s="129"/>
      <c r="AY39" s="129"/>
      <c r="AZ39" s="129">
        <v>1</v>
      </c>
      <c r="BA39" s="129">
        <v>20</v>
      </c>
      <c r="BB39" s="129">
        <v>1</v>
      </c>
      <c r="BC39" s="129">
        <v>8</v>
      </c>
      <c r="BD39" s="129">
        <v>1</v>
      </c>
      <c r="BE39" s="129">
        <v>8</v>
      </c>
      <c r="BF39" s="129">
        <v>7</v>
      </c>
      <c r="BG39" s="129">
        <v>22</v>
      </c>
      <c r="BH39" s="129">
        <v>1</v>
      </c>
      <c r="BI39" s="129">
        <v>15</v>
      </c>
      <c r="BJ39" s="129">
        <v>22</v>
      </c>
      <c r="BK39" s="129">
        <v>54</v>
      </c>
      <c r="BL39" s="129">
        <v>1</v>
      </c>
      <c r="BM39" s="129">
        <v>16</v>
      </c>
      <c r="BN39" s="129">
        <v>1</v>
      </c>
      <c r="BO39" s="129">
        <v>8</v>
      </c>
      <c r="BP39" s="129"/>
      <c r="BQ39" s="129"/>
      <c r="BR39" s="129">
        <v>40</v>
      </c>
      <c r="BS39" s="129">
        <v>114</v>
      </c>
    </row>
    <row r="40" spans="1:71" ht="17.899999999999999" customHeight="1" x14ac:dyDescent="0.35">
      <c r="A40" s="35">
        <f t="shared" si="1"/>
        <v>37</v>
      </c>
      <c r="B40" s="35" t="s">
        <v>92</v>
      </c>
      <c r="C40" s="35">
        <v>12724</v>
      </c>
      <c r="D40" s="36" t="s">
        <v>255</v>
      </c>
      <c r="E40" s="36"/>
      <c r="F40" s="35" t="s">
        <v>109</v>
      </c>
      <c r="G40" s="67">
        <f>SUM(tblNorthern[[#This Row],[Roll Members No Data ]:[Roll Members Male Over 65]])</f>
        <v>96</v>
      </c>
      <c r="H40" s="67">
        <f>SUM(tblNorthern[[#This Row],[Associate Members Female up to 25]:[Associate Members Male Over 65]])</f>
        <v>73</v>
      </c>
      <c r="I40" s="67"/>
      <c r="J40" s="70"/>
      <c r="K40" s="70">
        <v>17</v>
      </c>
      <c r="L40" s="70">
        <v>16</v>
      </c>
      <c r="M40" s="70">
        <v>11</v>
      </c>
      <c r="N40" s="70">
        <v>14</v>
      </c>
      <c r="O40" s="70">
        <v>11</v>
      </c>
      <c r="P40" s="70">
        <v>10</v>
      </c>
      <c r="Q40" s="70">
        <v>9</v>
      </c>
      <c r="R40" s="70">
        <v>8</v>
      </c>
      <c r="S40" s="70"/>
      <c r="T40" s="70">
        <v>19</v>
      </c>
      <c r="U40" s="70">
        <v>8</v>
      </c>
      <c r="V40" s="70">
        <v>4</v>
      </c>
      <c r="W40" s="70"/>
      <c r="X40" s="70">
        <v>29</v>
      </c>
      <c r="Y40" s="70">
        <v>11</v>
      </c>
      <c r="Z40" s="70"/>
      <c r="AA40" s="70">
        <v>2</v>
      </c>
      <c r="AB40" s="70">
        <v>6</v>
      </c>
      <c r="AC40" s="70">
        <v>5</v>
      </c>
      <c r="AD40" s="70"/>
      <c r="AE40" s="70"/>
      <c r="AF40" s="70">
        <v>12</v>
      </c>
      <c r="AG40" s="70">
        <v>9</v>
      </c>
      <c r="AH40" s="70">
        <v>36</v>
      </c>
      <c r="AI40" s="70"/>
      <c r="AJ40" s="70"/>
      <c r="AK40" s="70"/>
      <c r="AL40" s="70"/>
      <c r="AM40" s="70"/>
      <c r="AN40" s="70"/>
      <c r="AO40" s="70">
        <v>12</v>
      </c>
      <c r="AP40" s="70">
        <v>6</v>
      </c>
      <c r="AQ40" s="67">
        <v>6</v>
      </c>
      <c r="AR40" s="129">
        <v>1</v>
      </c>
      <c r="AS40" s="129">
        <v>55</v>
      </c>
      <c r="AT40" s="129"/>
      <c r="AU40" s="129"/>
      <c r="AV40" s="129"/>
      <c r="AW40" s="129"/>
      <c r="AX40" s="129"/>
      <c r="AY40" s="129"/>
      <c r="AZ40" s="129"/>
      <c r="BA40" s="129"/>
      <c r="BB40" s="129">
        <v>5</v>
      </c>
      <c r="BC40" s="129">
        <v>1</v>
      </c>
      <c r="BD40" s="129"/>
      <c r="BE40" s="129"/>
      <c r="BF40" s="129">
        <v>6</v>
      </c>
      <c r="BG40" s="129">
        <v>1</v>
      </c>
      <c r="BH40" s="129"/>
      <c r="BI40" s="129"/>
      <c r="BJ40" s="129">
        <v>4</v>
      </c>
      <c r="BK40" s="129">
        <v>1</v>
      </c>
      <c r="BL40" s="129"/>
      <c r="BM40" s="129"/>
      <c r="BN40" s="129">
        <v>2</v>
      </c>
      <c r="BO40" s="129">
        <v>4</v>
      </c>
      <c r="BP40" s="129">
        <v>1</v>
      </c>
      <c r="BQ40" s="129">
        <v>4</v>
      </c>
      <c r="BR40" s="129">
        <v>4</v>
      </c>
      <c r="BS40" s="129">
        <v>1</v>
      </c>
    </row>
    <row r="41" spans="1:71" ht="17.899999999999999" customHeight="1" x14ac:dyDescent="0.35">
      <c r="A41" s="35">
        <f t="shared" si="1"/>
        <v>38</v>
      </c>
      <c r="B41" s="35" t="s">
        <v>92</v>
      </c>
      <c r="C41" s="35">
        <v>9313</v>
      </c>
      <c r="D41" s="36" t="s">
        <v>256</v>
      </c>
      <c r="E41" s="36"/>
      <c r="F41" s="35" t="s">
        <v>109</v>
      </c>
      <c r="G41" s="67">
        <f>SUM(tblNorthern[[#This Row],[Roll Members No Data ]:[Roll Members Male Over 65]])</f>
        <v>85</v>
      </c>
      <c r="H41" s="67">
        <f>SUM(tblNorthern[[#This Row],[Associate Members Female up to 25]:[Associate Members Male Over 65]])</f>
        <v>83</v>
      </c>
      <c r="I41" s="67"/>
      <c r="J41" s="70"/>
      <c r="K41" s="67">
        <v>13</v>
      </c>
      <c r="L41" s="67">
        <v>17</v>
      </c>
      <c r="M41" s="67">
        <v>13</v>
      </c>
      <c r="N41" s="67">
        <v>5</v>
      </c>
      <c r="O41" s="67">
        <v>8</v>
      </c>
      <c r="P41" s="67">
        <v>12</v>
      </c>
      <c r="Q41" s="67">
        <v>12</v>
      </c>
      <c r="R41" s="67">
        <v>5</v>
      </c>
      <c r="S41" s="67"/>
      <c r="T41" s="67">
        <v>19</v>
      </c>
      <c r="U41" s="67">
        <v>7</v>
      </c>
      <c r="V41" s="67">
        <v>7</v>
      </c>
      <c r="W41" s="67"/>
      <c r="X41" s="67">
        <v>35</v>
      </c>
      <c r="Y41" s="67">
        <v>11</v>
      </c>
      <c r="Z41" s="67">
        <v>3</v>
      </c>
      <c r="AA41" s="67">
        <v>1</v>
      </c>
      <c r="AB41" s="67">
        <v>8</v>
      </c>
      <c r="AC41" s="67"/>
      <c r="AD41" s="67"/>
      <c r="AE41" s="67">
        <v>13</v>
      </c>
      <c r="AF41" s="67">
        <v>23</v>
      </c>
      <c r="AG41" s="67">
        <v>5</v>
      </c>
      <c r="AH41" s="67">
        <v>63</v>
      </c>
      <c r="AI41" s="67"/>
      <c r="AJ41" s="67"/>
      <c r="AK41" s="67">
        <v>1</v>
      </c>
      <c r="AL41" s="67"/>
      <c r="AM41" s="67"/>
      <c r="AN41" s="67"/>
      <c r="AO41" s="67">
        <v>20</v>
      </c>
      <c r="AP41" s="67">
        <v>10</v>
      </c>
      <c r="AQ41" s="67">
        <v>30</v>
      </c>
      <c r="AR41" s="129">
        <v>1</v>
      </c>
      <c r="AS41" s="129">
        <v>45</v>
      </c>
      <c r="AT41" s="129"/>
      <c r="AU41" s="129"/>
      <c r="AV41" s="129"/>
      <c r="AW41" s="129"/>
      <c r="AX41" s="129"/>
      <c r="AY41" s="129"/>
      <c r="AZ41" s="129"/>
      <c r="BA41" s="129"/>
      <c r="BB41" s="129">
        <v>2</v>
      </c>
      <c r="BC41" s="129">
        <v>360</v>
      </c>
      <c r="BD41" s="129"/>
      <c r="BE41" s="129"/>
      <c r="BF41" s="129">
        <v>1</v>
      </c>
      <c r="BG41" s="129">
        <v>60</v>
      </c>
      <c r="BH41" s="129"/>
      <c r="BI41" s="129"/>
      <c r="BJ41" s="129">
        <v>6</v>
      </c>
      <c r="BK41" s="129">
        <v>360</v>
      </c>
      <c r="BL41" s="129">
        <v>2</v>
      </c>
      <c r="BM41" s="129">
        <v>12</v>
      </c>
      <c r="BN41" s="129">
        <v>3</v>
      </c>
      <c r="BO41" s="129">
        <v>476</v>
      </c>
      <c r="BP41" s="129"/>
      <c r="BQ41" s="129"/>
      <c r="BR41" s="129">
        <v>22</v>
      </c>
      <c r="BS41" s="129">
        <v>1587</v>
      </c>
    </row>
    <row r="42" spans="1:71" ht="17.899999999999999" customHeight="1" x14ac:dyDescent="0.35">
      <c r="A42" s="35">
        <f t="shared" si="1"/>
        <v>39</v>
      </c>
      <c r="B42" s="35" t="s">
        <v>92</v>
      </c>
      <c r="C42" s="35">
        <v>9284</v>
      </c>
      <c r="D42" s="36" t="s">
        <v>257</v>
      </c>
      <c r="E42" s="36" t="s">
        <v>116</v>
      </c>
      <c r="F42" s="35" t="s">
        <v>105</v>
      </c>
      <c r="G42" s="67">
        <f>SUM(tblNorthern[[#This Row],[Roll Members No Data ]:[Roll Members Male Over 65]])</f>
        <v>0</v>
      </c>
      <c r="H42" s="67">
        <f>SUM(tblNorthern[[#This Row],[Associate Members Female up to 25]:[Associate Members Male Over 65]])</f>
        <v>0</v>
      </c>
      <c r="I42" s="67"/>
      <c r="J42" s="70"/>
      <c r="K42" s="70">
        <v>0</v>
      </c>
      <c r="L42" s="70">
        <v>0</v>
      </c>
      <c r="M42" s="70">
        <v>0</v>
      </c>
      <c r="N42" s="70">
        <v>0</v>
      </c>
      <c r="O42" s="70">
        <v>0</v>
      </c>
      <c r="P42" s="70">
        <v>0</v>
      </c>
      <c r="Q42" s="70">
        <v>0</v>
      </c>
      <c r="R42" s="70">
        <v>0</v>
      </c>
      <c r="S42" s="70">
        <v>0</v>
      </c>
      <c r="T42" s="70">
        <v>0</v>
      </c>
      <c r="U42" s="70">
        <v>0</v>
      </c>
      <c r="V42" s="70">
        <v>0</v>
      </c>
      <c r="W42" s="70">
        <v>0</v>
      </c>
      <c r="X42" s="70">
        <v>0</v>
      </c>
      <c r="Y42" s="70">
        <v>0</v>
      </c>
      <c r="Z42" s="70">
        <v>0</v>
      </c>
      <c r="AA42" s="70">
        <v>0</v>
      </c>
      <c r="AB42" s="70">
        <v>0</v>
      </c>
      <c r="AC42" s="70">
        <v>0</v>
      </c>
      <c r="AD42" s="70">
        <v>0</v>
      </c>
      <c r="AE42" s="70">
        <v>0</v>
      </c>
      <c r="AF42" s="70">
        <v>0</v>
      </c>
      <c r="AG42" s="70">
        <v>0</v>
      </c>
      <c r="AH42" s="70">
        <v>0</v>
      </c>
      <c r="AI42" s="70">
        <v>0</v>
      </c>
      <c r="AJ42" s="70">
        <v>0</v>
      </c>
      <c r="AK42" s="70">
        <v>0</v>
      </c>
      <c r="AL42" s="70">
        <v>0</v>
      </c>
      <c r="AM42" s="70">
        <v>0</v>
      </c>
      <c r="AN42" s="70">
        <v>0</v>
      </c>
      <c r="AO42" s="70">
        <v>0</v>
      </c>
      <c r="AP42" s="70">
        <v>0</v>
      </c>
      <c r="AQ42" s="70">
        <v>0</v>
      </c>
      <c r="AR42" s="70">
        <v>0</v>
      </c>
      <c r="AS42" s="70">
        <v>0</v>
      </c>
      <c r="AT42" s="70">
        <v>0</v>
      </c>
      <c r="AU42" s="70">
        <v>0</v>
      </c>
      <c r="AV42" s="70">
        <v>0</v>
      </c>
      <c r="AW42" s="70">
        <v>0</v>
      </c>
      <c r="AX42" s="70">
        <v>0</v>
      </c>
      <c r="AY42" s="70">
        <v>0</v>
      </c>
      <c r="AZ42" s="70">
        <v>0</v>
      </c>
      <c r="BA42" s="70">
        <v>0</v>
      </c>
      <c r="BB42" s="70">
        <v>0</v>
      </c>
      <c r="BC42" s="70">
        <v>0</v>
      </c>
      <c r="BD42" s="70">
        <v>0</v>
      </c>
      <c r="BE42" s="70">
        <v>0</v>
      </c>
      <c r="BF42" s="70">
        <v>0</v>
      </c>
      <c r="BG42" s="70">
        <v>0</v>
      </c>
      <c r="BH42" s="70">
        <v>0</v>
      </c>
      <c r="BI42" s="70">
        <v>0</v>
      </c>
      <c r="BJ42" s="70">
        <v>0</v>
      </c>
      <c r="BK42" s="70">
        <v>0</v>
      </c>
      <c r="BL42" s="70">
        <v>0</v>
      </c>
      <c r="BM42" s="70">
        <v>0</v>
      </c>
      <c r="BN42" s="70">
        <v>0</v>
      </c>
      <c r="BO42" s="70">
        <v>0</v>
      </c>
      <c r="BP42" s="70">
        <v>0</v>
      </c>
      <c r="BQ42" s="70">
        <v>0</v>
      </c>
      <c r="BR42" s="70">
        <v>0</v>
      </c>
      <c r="BS42" s="70">
        <v>0</v>
      </c>
    </row>
    <row r="43" spans="1:71" ht="17.899999999999999" customHeight="1" x14ac:dyDescent="0.35">
      <c r="A43" s="35">
        <f t="shared" si="1"/>
        <v>40</v>
      </c>
      <c r="B43" s="35" t="s">
        <v>92</v>
      </c>
      <c r="C43" s="35">
        <v>13344</v>
      </c>
      <c r="D43" s="36" t="s">
        <v>258</v>
      </c>
      <c r="E43" s="36"/>
      <c r="F43" s="35" t="s">
        <v>105</v>
      </c>
      <c r="G43" s="67">
        <f>SUM(tblNorthern[[#This Row],[Roll Members No Data ]:[Roll Members Male Over 65]])</f>
        <v>38</v>
      </c>
      <c r="H43" s="67">
        <f>SUM(tblNorthern[[#This Row],[Associate Members Female up to 25]:[Associate Members Male Over 65]])</f>
        <v>22</v>
      </c>
      <c r="I43" s="67"/>
      <c r="J43" s="70"/>
      <c r="K43" s="70">
        <v>2</v>
      </c>
      <c r="L43" s="70">
        <v>7</v>
      </c>
      <c r="M43" s="70">
        <v>9</v>
      </c>
      <c r="N43" s="70">
        <v>2</v>
      </c>
      <c r="O43" s="70">
        <v>2</v>
      </c>
      <c r="P43" s="70">
        <v>5</v>
      </c>
      <c r="Q43" s="70">
        <v>7</v>
      </c>
      <c r="R43" s="70">
        <v>4</v>
      </c>
      <c r="S43" s="70"/>
      <c r="T43" s="70">
        <v>12</v>
      </c>
      <c r="U43" s="70">
        <v>1</v>
      </c>
      <c r="V43" s="70"/>
      <c r="W43" s="70"/>
      <c r="X43" s="70">
        <v>8</v>
      </c>
      <c r="Y43" s="70">
        <v>1</v>
      </c>
      <c r="Z43" s="70"/>
      <c r="AA43" s="70"/>
      <c r="AB43" s="70"/>
      <c r="AC43" s="70">
        <v>11</v>
      </c>
      <c r="AD43" s="70"/>
      <c r="AE43" s="70"/>
      <c r="AF43" s="70">
        <v>8</v>
      </c>
      <c r="AG43" s="70">
        <v>3</v>
      </c>
      <c r="AH43" s="70">
        <v>35</v>
      </c>
      <c r="AI43" s="70"/>
      <c r="AJ43" s="70"/>
      <c r="AK43" s="70"/>
      <c r="AL43" s="70"/>
      <c r="AM43" s="70"/>
      <c r="AN43" s="70"/>
      <c r="AO43" s="70">
        <v>16</v>
      </c>
      <c r="AP43" s="70">
        <v>4</v>
      </c>
      <c r="AQ43" s="67">
        <v>40</v>
      </c>
      <c r="AR43" s="129">
        <v>1</v>
      </c>
      <c r="AS43" s="129">
        <v>10</v>
      </c>
      <c r="AT43" s="129">
        <v>2</v>
      </c>
      <c r="AU43" s="129">
        <v>3</v>
      </c>
      <c r="AV43" s="129"/>
      <c r="AW43" s="129"/>
      <c r="AX43" s="129"/>
      <c r="AY43" s="129"/>
      <c r="AZ43" s="129"/>
      <c r="BA43" s="129"/>
      <c r="BB43" s="129">
        <v>8</v>
      </c>
      <c r="BC43" s="129">
        <v>3</v>
      </c>
      <c r="BD43" s="129"/>
      <c r="BE43" s="129"/>
      <c r="BF43" s="129"/>
      <c r="BG43" s="129"/>
      <c r="BH43" s="129"/>
      <c r="BI43" s="129"/>
      <c r="BJ43" s="129"/>
      <c r="BK43" s="129"/>
      <c r="BL43" s="129"/>
      <c r="BM43" s="129"/>
      <c r="BN43" s="129">
        <v>1</v>
      </c>
      <c r="BO43" s="129">
        <v>1</v>
      </c>
      <c r="BP43" s="129"/>
      <c r="BQ43" s="129"/>
      <c r="BR43" s="129"/>
      <c r="BS43" s="129"/>
    </row>
    <row r="44" spans="1:71" ht="17.899999999999999" customHeight="1" x14ac:dyDescent="0.35">
      <c r="A44" s="35">
        <f t="shared" si="1"/>
        <v>41</v>
      </c>
      <c r="B44" s="35" t="s">
        <v>92</v>
      </c>
      <c r="C44" s="35">
        <v>9316</v>
      </c>
      <c r="D44" s="36" t="s">
        <v>259</v>
      </c>
      <c r="E44" s="36"/>
      <c r="F44" s="35" t="s">
        <v>105</v>
      </c>
      <c r="G44" s="67">
        <f>SUM(tblNorthern[[#This Row],[Roll Members No Data ]:[Roll Members Male Over 65]])</f>
        <v>36</v>
      </c>
      <c r="H44" s="67">
        <f>SUM(tblNorthern[[#This Row],[Associate Members Female up to 25]:[Associate Members Male Over 65]])</f>
        <v>2</v>
      </c>
      <c r="I44" s="67"/>
      <c r="J44" s="70"/>
      <c r="K44" s="70">
        <v>4</v>
      </c>
      <c r="L44" s="70">
        <v>7</v>
      </c>
      <c r="M44" s="70">
        <v>5</v>
      </c>
      <c r="N44" s="70">
        <v>7</v>
      </c>
      <c r="O44" s="70">
        <v>2</v>
      </c>
      <c r="P44" s="70">
        <v>6</v>
      </c>
      <c r="Q44" s="70">
        <v>5</v>
      </c>
      <c r="R44" s="70"/>
      <c r="S44" s="70"/>
      <c r="T44" s="70"/>
      <c r="U44" s="70"/>
      <c r="V44" s="70"/>
      <c r="W44" s="70"/>
      <c r="X44" s="70"/>
      <c r="Y44" s="70">
        <v>2</v>
      </c>
      <c r="Z44" s="70"/>
      <c r="AA44" s="70"/>
      <c r="AB44" s="70"/>
      <c r="AC44" s="70">
        <v>1</v>
      </c>
      <c r="AD44" s="70"/>
      <c r="AE44" s="70"/>
      <c r="AF44" s="70">
        <v>7</v>
      </c>
      <c r="AG44" s="70">
        <v>3</v>
      </c>
      <c r="AH44" s="70"/>
      <c r="AI44" s="70"/>
      <c r="AJ44" s="70"/>
      <c r="AK44" s="70"/>
      <c r="AL44" s="70"/>
      <c r="AM44" s="70"/>
      <c r="AN44" s="70"/>
      <c r="AO44" s="70"/>
      <c r="AP44" s="70"/>
      <c r="AQ44" s="67"/>
      <c r="AR44" s="129">
        <v>1</v>
      </c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>
        <v>4</v>
      </c>
      <c r="BO44" s="129"/>
      <c r="BP44" s="129"/>
      <c r="BQ44" s="129"/>
      <c r="BR44" s="129"/>
      <c r="BS44" s="129"/>
    </row>
    <row r="45" spans="1:71" ht="17.899999999999999" customHeight="1" x14ac:dyDescent="0.35">
      <c r="A45" s="35">
        <f t="shared" si="1"/>
        <v>42</v>
      </c>
      <c r="B45" s="35" t="s">
        <v>92</v>
      </c>
      <c r="C45" s="35">
        <v>9317</v>
      </c>
      <c r="D45" s="36" t="s">
        <v>260</v>
      </c>
      <c r="E45" s="36"/>
      <c r="F45" s="35" t="s">
        <v>109</v>
      </c>
      <c r="G45" s="67">
        <f>SUM(tblNorthern[[#This Row],[Roll Members No Data ]:[Roll Members Male Over 65]])</f>
        <v>88</v>
      </c>
      <c r="H45" s="67">
        <f>SUM(tblNorthern[[#This Row],[Associate Members Female up to 25]:[Associate Members Male Over 65]])</f>
        <v>126</v>
      </c>
      <c r="I45" s="67"/>
      <c r="J45" s="70"/>
      <c r="K45" s="70">
        <v>1</v>
      </c>
      <c r="L45" s="70">
        <v>14</v>
      </c>
      <c r="M45" s="70">
        <v>18</v>
      </c>
      <c r="N45" s="70">
        <v>21</v>
      </c>
      <c r="O45" s="70">
        <v>3</v>
      </c>
      <c r="P45" s="70">
        <v>7</v>
      </c>
      <c r="Q45" s="70">
        <v>15</v>
      </c>
      <c r="R45" s="70">
        <v>9</v>
      </c>
      <c r="S45" s="70"/>
      <c r="T45" s="70">
        <v>48</v>
      </c>
      <c r="U45" s="70">
        <v>11</v>
      </c>
      <c r="V45" s="70">
        <v>4</v>
      </c>
      <c r="W45" s="70"/>
      <c r="X45" s="70">
        <v>52</v>
      </c>
      <c r="Y45" s="70">
        <v>8</v>
      </c>
      <c r="Z45" s="70">
        <v>3</v>
      </c>
      <c r="AA45" s="70"/>
      <c r="AB45" s="70"/>
      <c r="AC45" s="70"/>
      <c r="AD45" s="70"/>
      <c r="AE45" s="70"/>
      <c r="AF45" s="70">
        <v>20</v>
      </c>
      <c r="AG45" s="70">
        <v>20</v>
      </c>
      <c r="AH45" s="70">
        <v>80</v>
      </c>
      <c r="AI45" s="70">
        <v>8</v>
      </c>
      <c r="AJ45" s="70"/>
      <c r="AK45" s="70"/>
      <c r="AL45" s="70"/>
      <c r="AM45" s="70"/>
      <c r="AN45" s="70"/>
      <c r="AO45" s="70"/>
      <c r="AP45" s="70"/>
      <c r="AQ45" s="67"/>
      <c r="AR45" s="129"/>
      <c r="AS45" s="129"/>
      <c r="AT45" s="129"/>
      <c r="AU45" s="129"/>
      <c r="AV45" s="129"/>
      <c r="AW45" s="129"/>
      <c r="AX45" s="129"/>
      <c r="AY45" s="129"/>
      <c r="AZ45" s="129"/>
      <c r="BA45" s="129"/>
      <c r="BB45" s="129"/>
      <c r="BC45" s="129"/>
      <c r="BD45" s="129"/>
      <c r="BE45" s="129"/>
      <c r="BF45" s="129">
        <v>4</v>
      </c>
      <c r="BG45" s="129">
        <v>8</v>
      </c>
      <c r="BH45" s="129"/>
      <c r="BI45" s="129"/>
      <c r="BJ45" s="129">
        <v>6</v>
      </c>
      <c r="BK45" s="129">
        <v>12</v>
      </c>
      <c r="BL45" s="129">
        <v>1</v>
      </c>
      <c r="BM45" s="129">
        <v>5</v>
      </c>
      <c r="BN45" s="129"/>
      <c r="BO45" s="129"/>
      <c r="BP45" s="129">
        <v>4</v>
      </c>
      <c r="BQ45" s="129">
        <v>26.5</v>
      </c>
      <c r="BR45" s="129">
        <v>57</v>
      </c>
      <c r="BS45" s="129">
        <v>177</v>
      </c>
    </row>
    <row r="46" spans="1:71" ht="17.899999999999999" customHeight="1" x14ac:dyDescent="0.35">
      <c r="A46" s="35">
        <f t="shared" si="1"/>
        <v>43</v>
      </c>
      <c r="B46" s="35" t="s">
        <v>92</v>
      </c>
      <c r="C46" s="35">
        <v>9871</v>
      </c>
      <c r="D46" s="36" t="s">
        <v>261</v>
      </c>
      <c r="E46" s="36"/>
      <c r="F46" s="35" t="s">
        <v>109</v>
      </c>
      <c r="G46" s="67">
        <f>SUM(tblNorthern[[#This Row],[Roll Members No Data ]:[Roll Members Male Over 65]])</f>
        <v>31</v>
      </c>
      <c r="H46" s="67">
        <f>SUM(tblNorthern[[#This Row],[Associate Members Female up to 25]:[Associate Members Male Over 65]])</f>
        <v>4</v>
      </c>
      <c r="I46" s="67"/>
      <c r="J46" s="70"/>
      <c r="K46" s="70">
        <v>5</v>
      </c>
      <c r="L46" s="70">
        <v>7</v>
      </c>
      <c r="M46" s="70">
        <v>4</v>
      </c>
      <c r="N46" s="70">
        <v>5</v>
      </c>
      <c r="O46" s="70"/>
      <c r="P46" s="70">
        <v>5</v>
      </c>
      <c r="Q46" s="70">
        <v>2</v>
      </c>
      <c r="R46" s="70">
        <v>3</v>
      </c>
      <c r="S46" s="70"/>
      <c r="T46" s="70"/>
      <c r="U46" s="70">
        <v>2</v>
      </c>
      <c r="V46" s="70"/>
      <c r="W46" s="70"/>
      <c r="X46" s="70"/>
      <c r="Y46" s="70">
        <v>2</v>
      </c>
      <c r="Z46" s="70"/>
      <c r="AA46" s="70"/>
      <c r="AB46" s="70"/>
      <c r="AC46" s="70">
        <v>1</v>
      </c>
      <c r="AD46" s="70"/>
      <c r="AE46" s="70"/>
      <c r="AF46" s="70">
        <v>7</v>
      </c>
      <c r="AG46" s="70">
        <v>1</v>
      </c>
      <c r="AH46" s="70">
        <v>22</v>
      </c>
      <c r="AI46" s="70">
        <v>2</v>
      </c>
      <c r="AJ46" s="70"/>
      <c r="AK46" s="70"/>
      <c r="AL46" s="70"/>
      <c r="AM46" s="70"/>
      <c r="AN46" s="70"/>
      <c r="AO46" s="70">
        <v>7</v>
      </c>
      <c r="AP46" s="70"/>
      <c r="AQ46" s="67">
        <v>22</v>
      </c>
      <c r="AR46" s="129">
        <v>1</v>
      </c>
      <c r="AS46" s="129">
        <v>5</v>
      </c>
      <c r="AT46" s="129"/>
      <c r="AU46" s="129"/>
      <c r="AV46" s="129"/>
      <c r="AW46" s="129"/>
      <c r="AX46" s="129"/>
      <c r="AY46" s="129"/>
      <c r="AZ46" s="129"/>
      <c r="BA46" s="129"/>
      <c r="BB46" s="129"/>
      <c r="BC46" s="129"/>
      <c r="BD46" s="129"/>
      <c r="BE46" s="129"/>
      <c r="BF46" s="129"/>
      <c r="BG46" s="129"/>
      <c r="BH46" s="129"/>
      <c r="BI46" s="129"/>
      <c r="BJ46" s="129"/>
      <c r="BK46" s="129"/>
      <c r="BL46" s="129"/>
      <c r="BM46" s="129"/>
      <c r="BN46" s="129">
        <v>1</v>
      </c>
      <c r="BO46" s="129">
        <v>20</v>
      </c>
      <c r="BP46" s="129"/>
      <c r="BQ46" s="129"/>
      <c r="BR46" s="129">
        <v>4</v>
      </c>
      <c r="BS46" s="129">
        <v>2</v>
      </c>
    </row>
    <row r="47" spans="1:71" ht="17.899999999999999" customHeight="1" x14ac:dyDescent="0.35">
      <c r="A47" s="35">
        <f t="shared" si="1"/>
        <v>44</v>
      </c>
      <c r="B47" s="35" t="s">
        <v>92</v>
      </c>
      <c r="C47" s="35">
        <v>9347</v>
      </c>
      <c r="D47" s="36" t="s">
        <v>262</v>
      </c>
      <c r="E47" s="36"/>
      <c r="F47" s="35" t="s">
        <v>109</v>
      </c>
      <c r="G47" s="67">
        <f>SUM(tblNorthern[[#This Row],[Roll Members No Data ]:[Roll Members Male Over 65]])</f>
        <v>89</v>
      </c>
      <c r="H47" s="67">
        <f>SUM(tblNorthern[[#This Row],[Associate Members Female up to 25]:[Associate Members Male Over 65]])</f>
        <v>14</v>
      </c>
      <c r="I47" s="67"/>
      <c r="J47" s="70"/>
      <c r="K47" s="70">
        <v>9</v>
      </c>
      <c r="L47" s="70">
        <v>5</v>
      </c>
      <c r="M47" s="70">
        <v>18</v>
      </c>
      <c r="N47" s="70">
        <v>19</v>
      </c>
      <c r="O47" s="70">
        <v>6</v>
      </c>
      <c r="P47" s="70">
        <v>3</v>
      </c>
      <c r="Q47" s="70">
        <v>15</v>
      </c>
      <c r="R47" s="70">
        <v>14</v>
      </c>
      <c r="S47" s="70">
        <v>0</v>
      </c>
      <c r="T47" s="70">
        <v>4</v>
      </c>
      <c r="U47" s="70"/>
      <c r="V47" s="70"/>
      <c r="W47" s="70"/>
      <c r="X47" s="70">
        <v>10</v>
      </c>
      <c r="Y47" s="70"/>
      <c r="Z47" s="70"/>
      <c r="AA47" s="70"/>
      <c r="AB47" s="70"/>
      <c r="AC47" s="70">
        <v>1</v>
      </c>
      <c r="AD47" s="70">
        <v>3</v>
      </c>
      <c r="AE47" s="70">
        <v>2</v>
      </c>
      <c r="AF47" s="70">
        <v>8</v>
      </c>
      <c r="AG47" s="70">
        <v>5</v>
      </c>
      <c r="AH47" s="70">
        <v>58</v>
      </c>
      <c r="AI47" s="70">
        <v>2</v>
      </c>
      <c r="AJ47" s="70">
        <v>5</v>
      </c>
      <c r="AK47" s="70"/>
      <c r="AL47" s="70"/>
      <c r="AM47" s="70"/>
      <c r="AN47" s="70"/>
      <c r="AO47" s="70">
        <v>9</v>
      </c>
      <c r="AP47" s="70">
        <v>10</v>
      </c>
      <c r="AQ47" s="70">
        <v>16</v>
      </c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>
        <v>1</v>
      </c>
      <c r="BE47" s="128">
        <v>40</v>
      </c>
      <c r="BF47" s="128"/>
      <c r="BG47" s="128"/>
      <c r="BH47" s="128">
        <v>1</v>
      </c>
      <c r="BI47" s="128">
        <v>25</v>
      </c>
      <c r="BJ47" s="128"/>
      <c r="BK47" s="128"/>
      <c r="BL47" s="128">
        <v>1</v>
      </c>
      <c r="BM47" s="128">
        <v>16</v>
      </c>
      <c r="BN47" s="128"/>
      <c r="BO47" s="128"/>
      <c r="BP47" s="128"/>
      <c r="BQ47" s="128"/>
      <c r="BR47" s="128"/>
      <c r="BS47" s="128"/>
    </row>
    <row r="48" spans="1:71" ht="17.899999999999999" customHeight="1" x14ac:dyDescent="0.35">
      <c r="A48" s="35">
        <f t="shared" si="1"/>
        <v>45</v>
      </c>
      <c r="B48" s="35" t="s">
        <v>92</v>
      </c>
      <c r="C48" s="35">
        <v>9346</v>
      </c>
      <c r="D48" s="36" t="s">
        <v>263</v>
      </c>
      <c r="E48" s="36"/>
      <c r="F48" s="35" t="s">
        <v>109</v>
      </c>
      <c r="G48" s="67">
        <f>SUM(tblNorthern[[#This Row],[Roll Members No Data ]:[Roll Members Male Over 65]])</f>
        <v>57</v>
      </c>
      <c r="H48" s="67">
        <f>SUM(tblNorthern[[#This Row],[Associate Members Female up to 25]:[Associate Members Male Over 65]])</f>
        <v>80</v>
      </c>
      <c r="I48" s="67"/>
      <c r="J48" s="70"/>
      <c r="K48" s="70"/>
      <c r="L48" s="70">
        <v>4</v>
      </c>
      <c r="M48" s="70">
        <v>10</v>
      </c>
      <c r="N48" s="70">
        <v>22</v>
      </c>
      <c r="O48" s="70">
        <v>1</v>
      </c>
      <c r="P48" s="70">
        <v>4</v>
      </c>
      <c r="Q48" s="70">
        <v>8</v>
      </c>
      <c r="R48" s="70">
        <v>8</v>
      </c>
      <c r="S48" s="70"/>
      <c r="T48" s="70">
        <v>3</v>
      </c>
      <c r="U48" s="70">
        <v>15</v>
      </c>
      <c r="V48" s="70">
        <v>19</v>
      </c>
      <c r="W48" s="70">
        <v>21</v>
      </c>
      <c r="X48" s="70">
        <v>6</v>
      </c>
      <c r="Y48" s="70"/>
      <c r="Z48" s="70">
        <v>5</v>
      </c>
      <c r="AA48" s="70">
        <v>11</v>
      </c>
      <c r="AB48" s="70">
        <v>2</v>
      </c>
      <c r="AC48" s="70">
        <v>4</v>
      </c>
      <c r="AD48" s="70">
        <v>6</v>
      </c>
      <c r="AE48" s="70">
        <v>4</v>
      </c>
      <c r="AF48" s="70">
        <v>13</v>
      </c>
      <c r="AG48" s="70">
        <v>4</v>
      </c>
      <c r="AH48" s="70">
        <v>59</v>
      </c>
      <c r="AI48" s="70"/>
      <c r="AJ48" s="70"/>
      <c r="AK48" s="70"/>
      <c r="AL48" s="70"/>
      <c r="AM48" s="70"/>
      <c r="AN48" s="70"/>
      <c r="AO48" s="70">
        <v>5</v>
      </c>
      <c r="AP48" s="70">
        <v>6</v>
      </c>
      <c r="AQ48" s="70">
        <v>4</v>
      </c>
      <c r="AR48" s="128">
        <v>1</v>
      </c>
      <c r="AS48" s="128">
        <v>50</v>
      </c>
      <c r="AT48" s="128"/>
      <c r="AU48" s="128"/>
      <c r="AV48" s="128"/>
      <c r="AW48" s="128"/>
      <c r="AX48" s="128"/>
      <c r="AY48" s="128"/>
      <c r="AZ48" s="128"/>
      <c r="BA48" s="128"/>
      <c r="BB48" s="128">
        <v>4</v>
      </c>
      <c r="BC48" s="128">
        <v>8</v>
      </c>
      <c r="BD48" s="128">
        <v>1</v>
      </c>
      <c r="BE48" s="128">
        <v>20</v>
      </c>
      <c r="BF48" s="128">
        <v>2</v>
      </c>
      <c r="BG48" s="128">
        <v>4</v>
      </c>
      <c r="BH48" s="128">
        <v>1</v>
      </c>
      <c r="BI48" s="128">
        <v>35</v>
      </c>
      <c r="BJ48" s="128">
        <v>3</v>
      </c>
      <c r="BK48" s="128">
        <v>3</v>
      </c>
      <c r="BL48" s="128">
        <v>1</v>
      </c>
      <c r="BM48" s="128">
        <v>14</v>
      </c>
      <c r="BN48" s="128"/>
      <c r="BO48" s="128"/>
      <c r="BP48" s="128"/>
      <c r="BQ48" s="128"/>
      <c r="BR48" s="128">
        <v>2</v>
      </c>
      <c r="BS48" s="128">
        <v>4</v>
      </c>
    </row>
    <row r="49" spans="1:71" ht="17.899999999999999" customHeight="1" x14ac:dyDescent="0.35">
      <c r="A49" s="35">
        <f t="shared" si="1"/>
        <v>46</v>
      </c>
      <c r="B49" s="35" t="s">
        <v>92</v>
      </c>
      <c r="C49" s="35">
        <v>9356</v>
      </c>
      <c r="D49" s="36" t="s">
        <v>264</v>
      </c>
      <c r="E49" s="36"/>
      <c r="F49" s="35" t="s">
        <v>105</v>
      </c>
      <c r="G49" s="67">
        <f>SUM(tblNorthern[[#This Row],[Roll Members No Data ]:[Roll Members Male Over 65]])</f>
        <v>78</v>
      </c>
      <c r="H49" s="67">
        <f>SUM(tblNorthern[[#This Row],[Associate Members Female up to 25]:[Associate Members Male Over 65]])</f>
        <v>8</v>
      </c>
      <c r="I49" s="67"/>
      <c r="J49" s="70"/>
      <c r="K49" s="70">
        <v>12</v>
      </c>
      <c r="L49" s="70">
        <v>12</v>
      </c>
      <c r="M49" s="70">
        <v>11</v>
      </c>
      <c r="N49" s="70">
        <v>5</v>
      </c>
      <c r="O49" s="70">
        <v>11</v>
      </c>
      <c r="P49" s="70">
        <v>9</v>
      </c>
      <c r="Q49" s="70">
        <v>10</v>
      </c>
      <c r="R49" s="70">
        <v>8</v>
      </c>
      <c r="S49" s="70"/>
      <c r="T49" s="70">
        <v>3</v>
      </c>
      <c r="U49" s="70">
        <v>2</v>
      </c>
      <c r="V49" s="70">
        <v>3</v>
      </c>
      <c r="W49" s="70"/>
      <c r="X49" s="70"/>
      <c r="Y49" s="70"/>
      <c r="Z49" s="70"/>
      <c r="AA49" s="70"/>
      <c r="AB49" s="70"/>
      <c r="AC49" s="70"/>
      <c r="AD49" s="70"/>
      <c r="AE49" s="70">
        <v>3</v>
      </c>
      <c r="AF49" s="70">
        <v>5</v>
      </c>
      <c r="AG49" s="70">
        <v>2</v>
      </c>
      <c r="AH49" s="70">
        <v>18</v>
      </c>
      <c r="AI49" s="70"/>
      <c r="AJ49" s="70"/>
      <c r="AK49" s="70"/>
      <c r="AL49" s="70"/>
      <c r="AM49" s="70"/>
      <c r="AN49" s="70"/>
      <c r="AO49" s="70">
        <v>5</v>
      </c>
      <c r="AP49" s="70">
        <v>3</v>
      </c>
      <c r="AQ49" s="70">
        <v>21</v>
      </c>
      <c r="AR49" s="128"/>
      <c r="AS49" s="128"/>
      <c r="AT49" s="128"/>
      <c r="AU49" s="128"/>
      <c r="AV49" s="128"/>
      <c r="AW49" s="128"/>
      <c r="AX49" s="128"/>
      <c r="AY49" s="128"/>
      <c r="AZ49" s="128">
        <v>1</v>
      </c>
      <c r="BA49" s="128"/>
      <c r="BB49" s="128"/>
      <c r="BC49" s="128"/>
      <c r="BD49" s="128"/>
      <c r="BE49" s="128"/>
      <c r="BF49" s="128">
        <v>4</v>
      </c>
      <c r="BG49" s="128">
        <v>3</v>
      </c>
      <c r="BH49" s="128"/>
      <c r="BI49" s="128"/>
      <c r="BJ49" s="128">
        <v>9</v>
      </c>
      <c r="BK49" s="128">
        <v>3</v>
      </c>
      <c r="BL49" s="128"/>
      <c r="BM49" s="128"/>
      <c r="BN49" s="128">
        <v>1</v>
      </c>
      <c r="BO49" s="128">
        <v>4</v>
      </c>
      <c r="BP49" s="128"/>
      <c r="BQ49" s="128"/>
      <c r="BR49" s="128"/>
      <c r="BS49" s="128"/>
    </row>
    <row r="50" spans="1:71" ht="17.899999999999999" customHeight="1" x14ac:dyDescent="0.35">
      <c r="A50" s="35">
        <f t="shared" si="1"/>
        <v>47</v>
      </c>
      <c r="B50" s="35" t="s">
        <v>92</v>
      </c>
      <c r="C50" s="35">
        <v>9348</v>
      </c>
      <c r="D50" s="36" t="s">
        <v>265</v>
      </c>
      <c r="E50" s="36"/>
      <c r="F50" s="35" t="s">
        <v>109</v>
      </c>
      <c r="G50" s="67">
        <f>SUM(tblNorthern[[#This Row],[Roll Members No Data ]:[Roll Members Male Over 65]])</f>
        <v>90</v>
      </c>
      <c r="H50" s="67">
        <f>SUM(tblNorthern[[#This Row],[Associate Members Female up to 25]:[Associate Members Male Over 65]])</f>
        <v>0</v>
      </c>
      <c r="I50" s="67"/>
      <c r="J50" s="70"/>
      <c r="K50" s="70"/>
      <c r="L50" s="70">
        <v>13</v>
      </c>
      <c r="M50" s="70">
        <v>19</v>
      </c>
      <c r="N50" s="70">
        <v>22</v>
      </c>
      <c r="O50" s="70">
        <v>2</v>
      </c>
      <c r="P50" s="70">
        <v>7</v>
      </c>
      <c r="Q50" s="70">
        <v>11</v>
      </c>
      <c r="R50" s="70">
        <v>16</v>
      </c>
      <c r="S50" s="70">
        <v>0</v>
      </c>
      <c r="T50" s="70"/>
      <c r="U50" s="70"/>
      <c r="V50" s="70"/>
      <c r="W50" s="70"/>
      <c r="X50" s="70"/>
      <c r="Y50" s="70"/>
      <c r="Z50" s="70"/>
      <c r="AA50" s="70"/>
      <c r="AB50" s="70"/>
      <c r="AC50" s="70">
        <v>2</v>
      </c>
      <c r="AD50" s="70"/>
      <c r="AE50" s="70"/>
      <c r="AF50" s="70">
        <v>9</v>
      </c>
      <c r="AG50" s="70">
        <v>4</v>
      </c>
      <c r="AH50" s="70">
        <v>45</v>
      </c>
      <c r="AI50" s="70">
        <v>1</v>
      </c>
      <c r="AJ50" s="70"/>
      <c r="AK50" s="70"/>
      <c r="AL50" s="70"/>
      <c r="AM50" s="70"/>
      <c r="AN50" s="70"/>
      <c r="AO50" s="70">
        <v>9</v>
      </c>
      <c r="AP50" s="70"/>
      <c r="AQ50" s="70">
        <v>8</v>
      </c>
      <c r="AR50" s="128">
        <v>1</v>
      </c>
      <c r="AS50" s="128">
        <v>40</v>
      </c>
      <c r="AT50" s="128"/>
      <c r="AU50" s="128"/>
      <c r="AV50" s="128"/>
      <c r="AW50" s="128"/>
      <c r="AX50" s="128"/>
      <c r="AY50" s="128"/>
      <c r="AZ50" s="128"/>
      <c r="BA50" s="128"/>
      <c r="BB50" s="128">
        <v>21</v>
      </c>
      <c r="BC50" s="128">
        <v>5</v>
      </c>
      <c r="BD50" s="128"/>
      <c r="BE50" s="128"/>
      <c r="BF50" s="128"/>
      <c r="BG50" s="128"/>
      <c r="BH50" s="128"/>
      <c r="BI50" s="128"/>
      <c r="BJ50" s="128">
        <v>2</v>
      </c>
      <c r="BK50" s="128">
        <v>4</v>
      </c>
      <c r="BL50" s="128">
        <v>1</v>
      </c>
      <c r="BM50" s="128">
        <v>22</v>
      </c>
      <c r="BN50" s="128"/>
      <c r="BO50" s="128"/>
      <c r="BP50" s="128"/>
      <c r="BQ50" s="128"/>
      <c r="BR50" s="128"/>
      <c r="BS50" s="128"/>
    </row>
    <row r="51" spans="1:71" ht="17.899999999999999" customHeight="1" x14ac:dyDescent="0.35">
      <c r="A51" s="35">
        <f t="shared" si="1"/>
        <v>48</v>
      </c>
      <c r="B51" s="35" t="s">
        <v>92</v>
      </c>
      <c r="C51" s="35">
        <v>9349</v>
      </c>
      <c r="D51" s="36" t="s">
        <v>266</v>
      </c>
      <c r="E51" s="36"/>
      <c r="F51" s="35" t="s">
        <v>109</v>
      </c>
      <c r="G51" s="67">
        <f>SUM(tblNorthern[[#This Row],[Roll Members No Data ]:[Roll Members Male Over 65]])</f>
        <v>50</v>
      </c>
      <c r="H51" s="67">
        <f>SUM(tblNorthern[[#This Row],[Associate Members Female up to 25]:[Associate Members Male Over 65]])</f>
        <v>12</v>
      </c>
      <c r="I51" s="67"/>
      <c r="J51" s="70"/>
      <c r="K51" s="70">
        <v>6</v>
      </c>
      <c r="L51" s="70">
        <v>3</v>
      </c>
      <c r="M51" s="70">
        <v>13</v>
      </c>
      <c r="N51" s="70">
        <v>14</v>
      </c>
      <c r="O51" s="70">
        <v>3</v>
      </c>
      <c r="P51" s="70">
        <v>2</v>
      </c>
      <c r="Q51" s="70">
        <v>4</v>
      </c>
      <c r="R51" s="70">
        <v>5</v>
      </c>
      <c r="S51" s="67"/>
      <c r="T51" s="70">
        <v>3</v>
      </c>
      <c r="U51" s="70">
        <v>3</v>
      </c>
      <c r="V51" s="70">
        <v>1</v>
      </c>
      <c r="W51" s="70"/>
      <c r="X51" s="70">
        <v>2</v>
      </c>
      <c r="Y51" s="70">
        <v>2</v>
      </c>
      <c r="Z51" s="70">
        <v>1</v>
      </c>
      <c r="AA51" s="70"/>
      <c r="AB51" s="70"/>
      <c r="AC51" s="70"/>
      <c r="AD51" s="70"/>
      <c r="AE51" s="70"/>
      <c r="AF51" s="70">
        <v>10</v>
      </c>
      <c r="AG51" s="70">
        <v>5</v>
      </c>
      <c r="AH51" s="70">
        <v>62</v>
      </c>
      <c r="AI51" s="70"/>
      <c r="AJ51" s="70"/>
      <c r="AK51" s="70"/>
      <c r="AL51" s="70"/>
      <c r="AM51" s="70"/>
      <c r="AN51" s="70"/>
      <c r="AO51" s="70">
        <v>10</v>
      </c>
      <c r="AP51" s="70">
        <v>10</v>
      </c>
      <c r="AQ51" s="70">
        <v>5</v>
      </c>
      <c r="AR51" s="128">
        <v>1</v>
      </c>
      <c r="AS51" s="128">
        <v>48</v>
      </c>
      <c r="AT51" s="128"/>
      <c r="AU51" s="128"/>
      <c r="AV51" s="128"/>
      <c r="AW51" s="128"/>
      <c r="AX51" s="128"/>
      <c r="AY51" s="128"/>
      <c r="AZ51" s="128"/>
      <c r="BA51" s="128"/>
      <c r="BB51" s="128">
        <v>8</v>
      </c>
      <c r="BC51" s="128">
        <v>4</v>
      </c>
      <c r="BD51" s="128"/>
      <c r="BE51" s="128"/>
      <c r="BF51" s="128">
        <v>3</v>
      </c>
      <c r="BG51" s="128">
        <v>5</v>
      </c>
      <c r="BH51" s="128"/>
      <c r="BI51" s="128"/>
      <c r="BJ51" s="128">
        <v>5</v>
      </c>
      <c r="BK51" s="128">
        <v>5</v>
      </c>
      <c r="BL51" s="128"/>
      <c r="BM51" s="128"/>
      <c r="BN51" s="128">
        <v>1</v>
      </c>
      <c r="BO51" s="128">
        <v>30</v>
      </c>
      <c r="BP51" s="128"/>
      <c r="BQ51" s="128"/>
      <c r="BR51" s="128">
        <v>1</v>
      </c>
      <c r="BS51" s="128">
        <v>20</v>
      </c>
    </row>
    <row r="52" spans="1:71" ht="17.899999999999999" customHeight="1" x14ac:dyDescent="0.35">
      <c r="A52" s="35">
        <f t="shared" si="1"/>
        <v>49</v>
      </c>
      <c r="B52" s="35" t="s">
        <v>92</v>
      </c>
      <c r="C52" s="35">
        <v>9355</v>
      </c>
      <c r="D52" s="36" t="s">
        <v>267</v>
      </c>
      <c r="E52" s="36"/>
      <c r="F52" s="35" t="s">
        <v>109</v>
      </c>
      <c r="G52" s="67">
        <f>SUM(tblNorthern[[#This Row],[Roll Members No Data ]:[Roll Members Male Over 65]])</f>
        <v>53</v>
      </c>
      <c r="H52" s="67">
        <f>SUM(tblNorthern[[#This Row],[Associate Members Female up to 25]:[Associate Members Male Over 65]])</f>
        <v>95</v>
      </c>
      <c r="I52" s="67"/>
      <c r="J52" s="70"/>
      <c r="K52" s="70"/>
      <c r="L52" s="70">
        <v>5</v>
      </c>
      <c r="M52" s="70">
        <v>8</v>
      </c>
      <c r="N52" s="70">
        <v>22</v>
      </c>
      <c r="O52" s="70"/>
      <c r="P52" s="70">
        <v>3</v>
      </c>
      <c r="Q52" s="70">
        <v>4</v>
      </c>
      <c r="R52" s="70">
        <v>11</v>
      </c>
      <c r="S52" s="70"/>
      <c r="T52" s="70">
        <v>25</v>
      </c>
      <c r="U52" s="70">
        <v>13</v>
      </c>
      <c r="V52" s="70">
        <v>7</v>
      </c>
      <c r="W52" s="70">
        <v>3</v>
      </c>
      <c r="X52" s="70">
        <v>24</v>
      </c>
      <c r="Y52" s="70">
        <v>10</v>
      </c>
      <c r="Z52" s="70">
        <v>7</v>
      </c>
      <c r="AA52" s="70">
        <v>6</v>
      </c>
      <c r="AB52" s="70">
        <v>10</v>
      </c>
      <c r="AC52" s="70">
        <v>2</v>
      </c>
      <c r="AD52" s="70">
        <v>2</v>
      </c>
      <c r="AE52" s="70"/>
      <c r="AF52" s="70">
        <v>8</v>
      </c>
      <c r="AG52" s="70">
        <v>8</v>
      </c>
      <c r="AH52" s="70">
        <v>39</v>
      </c>
      <c r="AI52" s="70"/>
      <c r="AJ52" s="70"/>
      <c r="AK52" s="70"/>
      <c r="AL52" s="70"/>
      <c r="AM52" s="70"/>
      <c r="AN52" s="70"/>
      <c r="AO52" s="70">
        <v>12</v>
      </c>
      <c r="AP52" s="70">
        <v>10</v>
      </c>
      <c r="AQ52" s="70">
        <v>29</v>
      </c>
      <c r="AR52" s="128">
        <v>1</v>
      </c>
      <c r="AS52" s="128"/>
      <c r="AT52" s="128"/>
      <c r="AU52" s="128"/>
      <c r="AV52" s="128"/>
      <c r="AW52" s="128"/>
      <c r="AX52" s="128"/>
      <c r="AY52" s="128"/>
      <c r="AZ52" s="128"/>
      <c r="BA52" s="128"/>
      <c r="BB52" s="128">
        <v>5</v>
      </c>
      <c r="BC52" s="128">
        <v>5</v>
      </c>
      <c r="BD52" s="128"/>
      <c r="BE52" s="128"/>
      <c r="BF52" s="128">
        <v>4</v>
      </c>
      <c r="BG52" s="128">
        <v>1</v>
      </c>
      <c r="BH52" s="128">
        <v>1</v>
      </c>
      <c r="BI52" s="128">
        <v>20</v>
      </c>
      <c r="BJ52" s="128">
        <v>2</v>
      </c>
      <c r="BK52" s="128">
        <v>4</v>
      </c>
      <c r="BL52" s="128"/>
      <c r="BM52" s="128"/>
      <c r="BN52" s="128">
        <v>2</v>
      </c>
      <c r="BO52" s="128">
        <v>8</v>
      </c>
      <c r="BP52" s="128"/>
      <c r="BQ52" s="128"/>
      <c r="BR52" s="128">
        <v>4</v>
      </c>
      <c r="BS52" s="128">
        <v>12</v>
      </c>
    </row>
    <row r="53" spans="1:71" ht="17.899999999999999" customHeight="1" x14ac:dyDescent="0.35">
      <c r="A53" s="35">
        <f t="shared" si="1"/>
        <v>50</v>
      </c>
      <c r="B53" s="35" t="s">
        <v>92</v>
      </c>
      <c r="C53" s="35">
        <v>9323</v>
      </c>
      <c r="D53" s="36" t="s">
        <v>268</v>
      </c>
      <c r="E53" s="36"/>
      <c r="F53" s="35" t="s">
        <v>109</v>
      </c>
      <c r="G53" s="67">
        <f>SUM(tblNorthern[[#This Row],[Roll Members No Data ]:[Roll Members Male Over 65]])</f>
        <v>35</v>
      </c>
      <c r="H53" s="67">
        <f>SUM(tblNorthern[[#This Row],[Associate Members Female up to 25]:[Associate Members Male Over 65]])</f>
        <v>43</v>
      </c>
      <c r="I53" s="67"/>
      <c r="J53" s="70"/>
      <c r="K53" s="70">
        <v>2</v>
      </c>
      <c r="L53" s="70">
        <v>3</v>
      </c>
      <c r="M53" s="70">
        <v>7</v>
      </c>
      <c r="N53" s="70">
        <v>6</v>
      </c>
      <c r="O53" s="70">
        <v>1</v>
      </c>
      <c r="P53" s="70">
        <v>4</v>
      </c>
      <c r="Q53" s="70">
        <v>7</v>
      </c>
      <c r="R53" s="70">
        <v>5</v>
      </c>
      <c r="S53" s="70"/>
      <c r="T53" s="70">
        <v>3</v>
      </c>
      <c r="U53" s="70">
        <v>8</v>
      </c>
      <c r="V53" s="70">
        <v>3</v>
      </c>
      <c r="W53" s="70">
        <v>2</v>
      </c>
      <c r="X53" s="70">
        <v>14</v>
      </c>
      <c r="Y53" s="70">
        <v>6</v>
      </c>
      <c r="Z53" s="70">
        <v>4</v>
      </c>
      <c r="AA53" s="70">
        <v>3</v>
      </c>
      <c r="AB53" s="70"/>
      <c r="AC53" s="70"/>
      <c r="AD53" s="70"/>
      <c r="AE53" s="70"/>
      <c r="AF53" s="70">
        <v>10</v>
      </c>
      <c r="AG53" s="70">
        <v>2</v>
      </c>
      <c r="AH53" s="70">
        <v>30</v>
      </c>
      <c r="AI53" s="70"/>
      <c r="AJ53" s="70"/>
      <c r="AK53" s="70">
        <v>1</v>
      </c>
      <c r="AL53" s="70"/>
      <c r="AM53" s="70"/>
      <c r="AN53" s="70"/>
      <c r="AO53" s="70">
        <v>10</v>
      </c>
      <c r="AP53" s="70">
        <v>3</v>
      </c>
      <c r="AQ53" s="67"/>
      <c r="AR53" s="129">
        <v>1</v>
      </c>
      <c r="AS53" s="129">
        <v>45</v>
      </c>
      <c r="AT53" s="129"/>
      <c r="AU53" s="129"/>
      <c r="AV53" s="129"/>
      <c r="AW53" s="129"/>
      <c r="AX53" s="129"/>
      <c r="AY53" s="129"/>
      <c r="AZ53" s="129">
        <v>1</v>
      </c>
      <c r="BA53" s="129">
        <v>4</v>
      </c>
      <c r="BB53" s="129">
        <v>5</v>
      </c>
      <c r="BC53" s="129">
        <v>5</v>
      </c>
      <c r="BD53" s="129">
        <v>1</v>
      </c>
      <c r="BE53" s="129">
        <v>1</v>
      </c>
      <c r="BF53" s="129">
        <v>2</v>
      </c>
      <c r="BG53" s="129">
        <v>1</v>
      </c>
      <c r="BH53" s="129">
        <v>1</v>
      </c>
      <c r="BI53" s="129">
        <v>5</v>
      </c>
      <c r="BJ53" s="129">
        <v>2</v>
      </c>
      <c r="BK53" s="129">
        <v>2</v>
      </c>
      <c r="BL53" s="129">
        <v>1</v>
      </c>
      <c r="BM53" s="129">
        <v>20</v>
      </c>
      <c r="BN53" s="129">
        <v>2</v>
      </c>
      <c r="BO53" s="129">
        <v>6</v>
      </c>
      <c r="BP53" s="129"/>
      <c r="BQ53" s="129"/>
      <c r="BR53" s="129"/>
      <c r="BS53" s="129"/>
    </row>
    <row r="54" spans="1:71" ht="17.899999999999999" customHeight="1" x14ac:dyDescent="0.35">
      <c r="A54" s="35">
        <f t="shared" si="1"/>
        <v>51</v>
      </c>
      <c r="B54" s="35" t="s">
        <v>92</v>
      </c>
      <c r="C54" s="35">
        <v>9351</v>
      </c>
      <c r="D54" s="36" t="s">
        <v>269</v>
      </c>
      <c r="E54" s="36"/>
      <c r="F54" s="35" t="s">
        <v>109</v>
      </c>
      <c r="G54" s="67">
        <f>SUM(tblNorthern[[#This Row],[Roll Members No Data ]:[Roll Members Male Over 65]])</f>
        <v>74</v>
      </c>
      <c r="H54" s="67">
        <f>SUM(tblNorthern[[#This Row],[Associate Members Female up to 25]:[Associate Members Male Over 65]])</f>
        <v>19</v>
      </c>
      <c r="I54" s="67"/>
      <c r="J54" s="70"/>
      <c r="K54" s="70">
        <v>9</v>
      </c>
      <c r="L54" s="70">
        <v>10</v>
      </c>
      <c r="M54" s="70">
        <v>12</v>
      </c>
      <c r="N54" s="70">
        <v>12</v>
      </c>
      <c r="O54" s="70">
        <v>8</v>
      </c>
      <c r="P54" s="70">
        <v>4</v>
      </c>
      <c r="Q54" s="70">
        <v>10</v>
      </c>
      <c r="R54" s="70">
        <v>9</v>
      </c>
      <c r="S54" s="67"/>
      <c r="T54" s="70">
        <v>2</v>
      </c>
      <c r="U54" s="70">
        <v>2</v>
      </c>
      <c r="V54" s="70">
        <v>3</v>
      </c>
      <c r="W54" s="70">
        <v>5</v>
      </c>
      <c r="X54" s="70">
        <v>1</v>
      </c>
      <c r="Y54" s="70">
        <v>3</v>
      </c>
      <c r="Z54" s="70">
        <v>3</v>
      </c>
      <c r="AA54" s="70"/>
      <c r="AB54" s="70">
        <v>7</v>
      </c>
      <c r="AC54" s="70"/>
      <c r="AD54" s="70">
        <v>2</v>
      </c>
      <c r="AE54" s="70"/>
      <c r="AF54" s="70">
        <v>8</v>
      </c>
      <c r="AG54" s="70">
        <v>4</v>
      </c>
      <c r="AH54" s="70">
        <v>38</v>
      </c>
      <c r="AI54" s="70"/>
      <c r="AJ54" s="70"/>
      <c r="AK54" s="70"/>
      <c r="AL54" s="70"/>
      <c r="AM54" s="70"/>
      <c r="AN54" s="70"/>
      <c r="AO54" s="70">
        <v>8</v>
      </c>
      <c r="AP54" s="70">
        <v>7</v>
      </c>
      <c r="AQ54" s="70">
        <v>18</v>
      </c>
      <c r="AR54" s="128">
        <v>1</v>
      </c>
      <c r="AS54" s="128">
        <v>50</v>
      </c>
      <c r="AT54" s="128"/>
      <c r="AU54" s="128"/>
      <c r="AV54" s="128"/>
      <c r="AW54" s="128"/>
      <c r="AX54" s="128"/>
      <c r="AY54" s="128"/>
      <c r="AZ54" s="128"/>
      <c r="BA54" s="128"/>
      <c r="BB54" s="128">
        <v>5</v>
      </c>
      <c r="BC54" s="128">
        <v>10</v>
      </c>
      <c r="BD54" s="128">
        <v>1</v>
      </c>
      <c r="BE54" s="128">
        <v>7</v>
      </c>
      <c r="BF54" s="128">
        <v>6</v>
      </c>
      <c r="BG54" s="128">
        <v>3</v>
      </c>
      <c r="BH54" s="128"/>
      <c r="BI54" s="128"/>
      <c r="BJ54" s="128">
        <v>5</v>
      </c>
      <c r="BK54" s="128">
        <v>6</v>
      </c>
      <c r="BL54" s="128">
        <v>2</v>
      </c>
      <c r="BM54" s="128">
        <v>12</v>
      </c>
      <c r="BN54" s="128"/>
      <c r="BO54" s="128"/>
      <c r="BP54" s="128"/>
      <c r="BQ54" s="128"/>
      <c r="BR54" s="128"/>
      <c r="BS54" s="128"/>
    </row>
    <row r="55" spans="1:71" ht="17.899999999999999" customHeight="1" x14ac:dyDescent="0.35">
      <c r="A55" s="35">
        <f t="shared" si="1"/>
        <v>52</v>
      </c>
      <c r="B55" s="35" t="s">
        <v>92</v>
      </c>
      <c r="C55" s="35">
        <v>9326</v>
      </c>
      <c r="D55" s="36" t="s">
        <v>270</v>
      </c>
      <c r="E55" s="36"/>
      <c r="F55" s="35" t="s">
        <v>109</v>
      </c>
      <c r="G55" s="67">
        <f>SUM(tblNorthern[[#This Row],[Roll Members No Data ]:[Roll Members Male Over 65]])</f>
        <v>98</v>
      </c>
      <c r="H55" s="67">
        <f>SUM(tblNorthern[[#This Row],[Associate Members Female up to 25]:[Associate Members Male Over 65]])</f>
        <v>45</v>
      </c>
      <c r="I55" s="67"/>
      <c r="J55" s="70"/>
      <c r="K55" s="67">
        <v>1</v>
      </c>
      <c r="L55" s="67">
        <v>1</v>
      </c>
      <c r="M55" s="67">
        <v>22</v>
      </c>
      <c r="N55" s="67">
        <v>35</v>
      </c>
      <c r="O55" s="67">
        <v>1</v>
      </c>
      <c r="P55" s="67">
        <v>1</v>
      </c>
      <c r="Q55" s="67">
        <v>16</v>
      </c>
      <c r="R55" s="67">
        <v>21</v>
      </c>
      <c r="S55" s="67"/>
      <c r="T55" s="70">
        <v>6</v>
      </c>
      <c r="U55" s="67">
        <v>1</v>
      </c>
      <c r="V55" s="67">
        <v>12</v>
      </c>
      <c r="W55" s="67">
        <v>10</v>
      </c>
      <c r="X55" s="67">
        <v>4</v>
      </c>
      <c r="Y55" s="67"/>
      <c r="Z55" s="67">
        <v>3</v>
      </c>
      <c r="AA55" s="67">
        <v>9</v>
      </c>
      <c r="AB55" s="67">
        <v>1</v>
      </c>
      <c r="AC55" s="67">
        <v>7</v>
      </c>
      <c r="AD55" s="67"/>
      <c r="AE55" s="67"/>
      <c r="AF55" s="67">
        <v>6</v>
      </c>
      <c r="AG55" s="67">
        <v>3</v>
      </c>
      <c r="AH55" s="67">
        <v>48</v>
      </c>
      <c r="AI55" s="67"/>
      <c r="AJ55" s="67">
        <v>1</v>
      </c>
      <c r="AK55" s="67"/>
      <c r="AL55" s="67"/>
      <c r="AM55" s="67"/>
      <c r="AN55" s="67">
        <v>1</v>
      </c>
      <c r="AO55" s="67">
        <v>6</v>
      </c>
      <c r="AP55" s="67">
        <v>8</v>
      </c>
      <c r="AQ55" s="67"/>
      <c r="AR55" s="129">
        <v>1</v>
      </c>
      <c r="AS55" s="129">
        <v>40</v>
      </c>
      <c r="AT55" s="129"/>
      <c r="AU55" s="129"/>
      <c r="AV55" s="129"/>
      <c r="AW55" s="129"/>
      <c r="AX55" s="129"/>
      <c r="AY55" s="129"/>
      <c r="AZ55" s="129"/>
      <c r="BA55" s="129"/>
      <c r="BB55" s="129">
        <v>1</v>
      </c>
      <c r="BC55" s="129">
        <v>10</v>
      </c>
      <c r="BD55" s="129">
        <v>1</v>
      </c>
      <c r="BE55" s="129">
        <v>3.5</v>
      </c>
      <c r="BF55" s="129"/>
      <c r="BG55" s="129"/>
      <c r="BH55" s="129"/>
      <c r="BI55" s="129"/>
      <c r="BJ55" s="129"/>
      <c r="BK55" s="129"/>
      <c r="BL55" s="129">
        <v>2</v>
      </c>
      <c r="BM55" s="129">
        <v>40</v>
      </c>
      <c r="BN55" s="129"/>
      <c r="BO55" s="129"/>
      <c r="BP55" s="129">
        <v>6</v>
      </c>
      <c r="BQ55" s="129">
        <v>160</v>
      </c>
      <c r="BR55" s="129">
        <v>20</v>
      </c>
      <c r="BS55" s="129">
        <v>28</v>
      </c>
    </row>
    <row r="56" spans="1:71" ht="17.899999999999999" customHeight="1" x14ac:dyDescent="0.35">
      <c r="A56" s="35">
        <f t="shared" si="1"/>
        <v>53</v>
      </c>
      <c r="B56" s="35" t="s">
        <v>92</v>
      </c>
      <c r="C56" s="35">
        <v>9325</v>
      </c>
      <c r="D56" s="36" t="s">
        <v>271</v>
      </c>
      <c r="E56" s="36"/>
      <c r="F56" s="35" t="s">
        <v>105</v>
      </c>
      <c r="G56" s="67">
        <f>SUM(tblNorthern[[#This Row],[Roll Members No Data ]:[Roll Members Male Over 65]])</f>
        <v>187</v>
      </c>
      <c r="H56" s="67">
        <f>SUM(tblNorthern[[#This Row],[Associate Members Female up to 25]:[Associate Members Male Over 65]])</f>
        <v>40</v>
      </c>
      <c r="I56" s="67"/>
      <c r="J56" s="70"/>
      <c r="K56" s="67">
        <v>13</v>
      </c>
      <c r="L56" s="67">
        <v>22</v>
      </c>
      <c r="M56" s="67">
        <v>35</v>
      </c>
      <c r="N56" s="67">
        <v>50</v>
      </c>
      <c r="O56" s="67">
        <v>8</v>
      </c>
      <c r="P56" s="67">
        <v>8</v>
      </c>
      <c r="Q56" s="67">
        <v>20</v>
      </c>
      <c r="R56" s="67">
        <v>31</v>
      </c>
      <c r="S56" s="67"/>
      <c r="T56" s="67">
        <v>2</v>
      </c>
      <c r="U56" s="67"/>
      <c r="V56" s="67">
        <v>3</v>
      </c>
      <c r="W56" s="67">
        <v>12</v>
      </c>
      <c r="X56" s="67">
        <v>1</v>
      </c>
      <c r="Y56" s="67">
        <v>1</v>
      </c>
      <c r="Z56" s="67">
        <v>6</v>
      </c>
      <c r="AA56" s="67">
        <v>15</v>
      </c>
      <c r="AB56" s="67">
        <v>4</v>
      </c>
      <c r="AC56" s="67">
        <v>2</v>
      </c>
      <c r="AD56" s="67"/>
      <c r="AE56" s="67"/>
      <c r="AF56" s="67">
        <v>4</v>
      </c>
      <c r="AG56" s="67"/>
      <c r="AH56" s="67">
        <v>69</v>
      </c>
      <c r="AI56" s="67">
        <v>2</v>
      </c>
      <c r="AJ56" s="67"/>
      <c r="AK56" s="67"/>
      <c r="AL56" s="67"/>
      <c r="AM56" s="67"/>
      <c r="AN56" s="67"/>
      <c r="AO56" s="67">
        <v>4</v>
      </c>
      <c r="AP56" s="67">
        <v>3</v>
      </c>
      <c r="AQ56" s="67">
        <v>73</v>
      </c>
      <c r="AR56" s="129">
        <v>1</v>
      </c>
      <c r="AS56" s="129">
        <v>40</v>
      </c>
      <c r="AT56" s="129"/>
      <c r="AU56" s="129"/>
      <c r="AV56" s="129"/>
      <c r="AW56" s="129"/>
      <c r="AX56" s="129"/>
      <c r="AY56" s="129"/>
      <c r="AZ56" s="129"/>
      <c r="BA56" s="129"/>
      <c r="BB56" s="129">
        <v>6</v>
      </c>
      <c r="BC56" s="129">
        <v>30</v>
      </c>
      <c r="BD56" s="129"/>
      <c r="BE56" s="129"/>
      <c r="BF56" s="129"/>
      <c r="BG56" s="129"/>
      <c r="BH56" s="129"/>
      <c r="BI56" s="129"/>
      <c r="BJ56" s="129"/>
      <c r="BK56" s="129"/>
      <c r="BL56" s="129">
        <v>1</v>
      </c>
      <c r="BM56" s="129">
        <v>25</v>
      </c>
      <c r="BN56" s="129"/>
      <c r="BO56" s="129"/>
      <c r="BP56" s="129">
        <v>1</v>
      </c>
      <c r="BQ56" s="129">
        <v>24</v>
      </c>
      <c r="BR56" s="129"/>
      <c r="BS56" s="129"/>
    </row>
    <row r="57" spans="1:71" ht="17.899999999999999" customHeight="1" x14ac:dyDescent="0.35">
      <c r="A57" s="35">
        <f t="shared" si="1"/>
        <v>54</v>
      </c>
      <c r="B57" s="35" t="s">
        <v>92</v>
      </c>
      <c r="C57" s="35">
        <v>19953</v>
      </c>
      <c r="D57" s="36" t="s">
        <v>272</v>
      </c>
      <c r="E57" s="36"/>
      <c r="F57" s="35" t="s">
        <v>105</v>
      </c>
      <c r="G57" s="67">
        <f>SUM(tblNorthern[[#This Row],[Roll Members No Data ]:[Roll Members Male Over 65]])</f>
        <v>40</v>
      </c>
      <c r="H57" s="67">
        <f>SUM(tblNorthern[[#This Row],[Associate Members Female up to 25]:[Associate Members Male Over 65]])</f>
        <v>32</v>
      </c>
      <c r="I57" s="67"/>
      <c r="J57" s="70"/>
      <c r="K57" s="67">
        <v>2</v>
      </c>
      <c r="L57" s="67">
        <v>5</v>
      </c>
      <c r="M57" s="67">
        <v>10</v>
      </c>
      <c r="N57" s="67">
        <v>6</v>
      </c>
      <c r="O57" s="67">
        <v>1</v>
      </c>
      <c r="P57" s="67">
        <v>4</v>
      </c>
      <c r="Q57" s="67">
        <v>7</v>
      </c>
      <c r="R57" s="67">
        <v>5</v>
      </c>
      <c r="S57" s="67"/>
      <c r="T57" s="67">
        <v>15</v>
      </c>
      <c r="U57" s="67"/>
      <c r="V57" s="67">
        <v>3</v>
      </c>
      <c r="W57" s="67">
        <v>1</v>
      </c>
      <c r="X57" s="67">
        <v>6</v>
      </c>
      <c r="Y57" s="67">
        <v>1</v>
      </c>
      <c r="Z57" s="67">
        <v>5</v>
      </c>
      <c r="AA57" s="67">
        <v>1</v>
      </c>
      <c r="AB57" s="67">
        <v>8</v>
      </c>
      <c r="AC57" s="67"/>
      <c r="AD57" s="67">
        <v>4</v>
      </c>
      <c r="AE57" s="67">
        <v>11</v>
      </c>
      <c r="AF57" s="67">
        <v>5</v>
      </c>
      <c r="AG57" s="67">
        <v>6</v>
      </c>
      <c r="AH57" s="67">
        <v>37</v>
      </c>
      <c r="AI57" s="67"/>
      <c r="AJ57" s="67"/>
      <c r="AK57" s="67"/>
      <c r="AL57" s="67"/>
      <c r="AM57" s="67"/>
      <c r="AN57" s="67"/>
      <c r="AO57" s="67">
        <v>7</v>
      </c>
      <c r="AP57" s="67"/>
      <c r="AQ57" s="67">
        <v>12</v>
      </c>
      <c r="AR57" s="129"/>
      <c r="AS57" s="129"/>
      <c r="AT57" s="129"/>
      <c r="AU57" s="129"/>
      <c r="AV57" s="129"/>
      <c r="AW57" s="129"/>
      <c r="AX57" s="129"/>
      <c r="AY57" s="129"/>
      <c r="AZ57" s="129"/>
      <c r="BA57" s="129"/>
      <c r="BB57" s="129">
        <v>5</v>
      </c>
      <c r="BC57" s="129">
        <v>27</v>
      </c>
      <c r="BD57" s="129"/>
      <c r="BE57" s="129"/>
      <c r="BF57" s="129"/>
      <c r="BG57" s="129"/>
      <c r="BH57" s="129"/>
      <c r="BI57" s="129"/>
      <c r="BJ57" s="129">
        <v>5</v>
      </c>
      <c r="BK57" s="129">
        <v>18</v>
      </c>
      <c r="BL57" s="129"/>
      <c r="BM57" s="129"/>
      <c r="BN57" s="129">
        <v>2</v>
      </c>
      <c r="BO57" s="129">
        <v>15</v>
      </c>
      <c r="BP57" s="129"/>
      <c r="BQ57" s="129"/>
      <c r="BR57" s="129">
        <v>8</v>
      </c>
      <c r="BS57" s="129">
        <v>10</v>
      </c>
    </row>
    <row r="58" spans="1:71" ht="17.899999999999999" customHeight="1" x14ac:dyDescent="0.35">
      <c r="A58" s="35">
        <f t="shared" si="1"/>
        <v>55</v>
      </c>
      <c r="B58" s="35" t="s">
        <v>92</v>
      </c>
      <c r="C58" s="35">
        <v>9302</v>
      </c>
      <c r="D58" s="36" t="s">
        <v>273</v>
      </c>
      <c r="E58" s="36"/>
      <c r="F58" s="35" t="s">
        <v>109</v>
      </c>
      <c r="G58" s="67">
        <f>SUM(tblNorthern[[#This Row],[Roll Members No Data ]:[Roll Members Male Over 65]])</f>
        <v>17</v>
      </c>
      <c r="H58" s="67">
        <f>SUM(tblNorthern[[#This Row],[Associate Members Female up to 25]:[Associate Members Male Over 65]])</f>
        <v>8</v>
      </c>
      <c r="I58" s="67"/>
      <c r="J58" s="70"/>
      <c r="K58" s="67"/>
      <c r="L58" s="67"/>
      <c r="M58" s="67"/>
      <c r="N58" s="67">
        <v>11</v>
      </c>
      <c r="O58" s="67"/>
      <c r="P58" s="67"/>
      <c r="Q58" s="67">
        <v>3</v>
      </c>
      <c r="R58" s="67">
        <v>3</v>
      </c>
      <c r="S58" s="67">
        <v>0</v>
      </c>
      <c r="T58" s="67"/>
      <c r="U58" s="67"/>
      <c r="V58" s="67"/>
      <c r="W58" s="67">
        <v>3</v>
      </c>
      <c r="X58" s="67">
        <v>1</v>
      </c>
      <c r="Y58" s="67"/>
      <c r="Z58" s="67"/>
      <c r="AA58" s="67">
        <v>4</v>
      </c>
      <c r="AB58" s="67">
        <v>1</v>
      </c>
      <c r="AC58" s="67">
        <v>1</v>
      </c>
      <c r="AD58" s="67"/>
      <c r="AE58" s="67"/>
      <c r="AF58" s="67"/>
      <c r="AG58" s="67">
        <v>1</v>
      </c>
      <c r="AH58" s="67">
        <v>13</v>
      </c>
      <c r="AI58" s="67"/>
      <c r="AJ58" s="67"/>
      <c r="AK58" s="67"/>
      <c r="AL58" s="67"/>
      <c r="AM58" s="67"/>
      <c r="AN58" s="67"/>
      <c r="AO58" s="67"/>
      <c r="AP58" s="67"/>
      <c r="AQ58" s="67"/>
      <c r="AR58" s="129">
        <v>1</v>
      </c>
      <c r="AS58" s="129">
        <v>16</v>
      </c>
      <c r="AT58" s="129"/>
      <c r="AU58" s="129"/>
      <c r="AV58" s="129"/>
      <c r="AW58" s="129"/>
      <c r="AX58" s="129"/>
      <c r="AY58" s="129"/>
      <c r="AZ58" s="129"/>
      <c r="BA58" s="129">
        <v>4</v>
      </c>
      <c r="BB58" s="129">
        <v>1</v>
      </c>
      <c r="BC58" s="129">
        <v>4</v>
      </c>
      <c r="BD58" s="129"/>
      <c r="BE58" s="129"/>
      <c r="BF58" s="129"/>
      <c r="BG58" s="129"/>
      <c r="BH58" s="129"/>
      <c r="BI58" s="129"/>
      <c r="BJ58" s="129"/>
      <c r="BK58" s="129"/>
      <c r="BL58" s="129"/>
      <c r="BM58" s="129"/>
      <c r="BN58" s="129">
        <v>1</v>
      </c>
      <c r="BO58" s="129">
        <v>4</v>
      </c>
      <c r="BP58" s="129"/>
      <c r="BQ58" s="129"/>
      <c r="BR58" s="129"/>
      <c r="BS58" s="129"/>
    </row>
    <row r="59" spans="1:71" ht="17.899999999999999" customHeight="1" x14ac:dyDescent="0.35">
      <c r="A59" s="35">
        <f t="shared" si="1"/>
        <v>56</v>
      </c>
      <c r="B59" s="35" t="s">
        <v>92</v>
      </c>
      <c r="C59" s="35">
        <v>9321</v>
      </c>
      <c r="D59" s="36" t="s">
        <v>274</v>
      </c>
      <c r="E59" s="36"/>
      <c r="F59" s="35" t="s">
        <v>109</v>
      </c>
      <c r="G59" s="67">
        <f>SUM(tblNorthern[[#This Row],[Roll Members No Data ]:[Roll Members Male Over 65]])</f>
        <v>218</v>
      </c>
      <c r="H59" s="67">
        <f>SUM(tblNorthern[[#This Row],[Associate Members Female up to 25]:[Associate Members Male Over 65]])</f>
        <v>246</v>
      </c>
      <c r="I59" s="67"/>
      <c r="J59" s="70"/>
      <c r="K59" s="67">
        <v>4</v>
      </c>
      <c r="L59" s="67">
        <v>6</v>
      </c>
      <c r="M59" s="67">
        <v>32</v>
      </c>
      <c r="N59" s="67">
        <v>90</v>
      </c>
      <c r="O59" s="67">
        <v>1</v>
      </c>
      <c r="P59" s="67">
        <v>4</v>
      </c>
      <c r="Q59" s="67">
        <v>25</v>
      </c>
      <c r="R59" s="67">
        <v>56</v>
      </c>
      <c r="S59" s="67"/>
      <c r="T59" s="67">
        <v>16</v>
      </c>
      <c r="U59" s="67">
        <v>19</v>
      </c>
      <c r="V59" s="67">
        <v>38</v>
      </c>
      <c r="W59" s="67">
        <v>71</v>
      </c>
      <c r="X59" s="67">
        <v>14</v>
      </c>
      <c r="Y59" s="67">
        <v>20</v>
      </c>
      <c r="Z59" s="67">
        <v>21</v>
      </c>
      <c r="AA59" s="67">
        <v>47</v>
      </c>
      <c r="AB59" s="67">
        <v>10</v>
      </c>
      <c r="AC59" s="67">
        <v>14</v>
      </c>
      <c r="AD59" s="67">
        <v>12</v>
      </c>
      <c r="AE59" s="67">
        <v>21</v>
      </c>
      <c r="AF59" s="67">
        <v>19</v>
      </c>
      <c r="AG59" s="67">
        <v>24</v>
      </c>
      <c r="AH59" s="67">
        <v>107</v>
      </c>
      <c r="AI59" s="67"/>
      <c r="AJ59" s="67">
        <v>9</v>
      </c>
      <c r="AK59" s="67"/>
      <c r="AL59" s="67">
        <v>9</v>
      </c>
      <c r="AM59" s="67"/>
      <c r="AN59" s="67">
        <v>9</v>
      </c>
      <c r="AO59" s="67">
        <v>7</v>
      </c>
      <c r="AP59" s="67">
        <v>16</v>
      </c>
      <c r="AQ59" s="67">
        <v>20</v>
      </c>
      <c r="AR59" s="129">
        <v>1</v>
      </c>
      <c r="AS59" s="129">
        <v>40</v>
      </c>
      <c r="AT59" s="129"/>
      <c r="AU59" s="129"/>
      <c r="AV59" s="129">
        <v>1</v>
      </c>
      <c r="AW59" s="129">
        <v>8</v>
      </c>
      <c r="AX59" s="129"/>
      <c r="AY59" s="129"/>
      <c r="AZ59" s="129"/>
      <c r="BA59" s="129"/>
      <c r="BB59" s="129">
        <v>1</v>
      </c>
      <c r="BC59" s="129">
        <v>6</v>
      </c>
      <c r="BD59" s="129">
        <v>1</v>
      </c>
      <c r="BE59" s="129">
        <v>6</v>
      </c>
      <c r="BF59" s="129">
        <v>2</v>
      </c>
      <c r="BG59" s="129">
        <v>10</v>
      </c>
      <c r="BH59" s="129">
        <v>2</v>
      </c>
      <c r="BI59" s="129">
        <v>43</v>
      </c>
      <c r="BJ59" s="129">
        <v>4</v>
      </c>
      <c r="BK59" s="129">
        <v>10</v>
      </c>
      <c r="BL59" s="129">
        <v>2</v>
      </c>
      <c r="BM59" s="129">
        <v>60</v>
      </c>
      <c r="BN59" s="129">
        <v>1</v>
      </c>
      <c r="BO59" s="129">
        <v>15</v>
      </c>
      <c r="BP59" s="129">
        <v>1</v>
      </c>
      <c r="BQ59" s="129">
        <v>40</v>
      </c>
      <c r="BR59" s="129"/>
      <c r="BS59" s="129"/>
    </row>
    <row r="60" spans="1:71" ht="17.899999999999999" customHeight="1" x14ac:dyDescent="0.35">
      <c r="A60" s="35">
        <f t="shared" si="1"/>
        <v>57</v>
      </c>
      <c r="B60" s="35" t="s">
        <v>92</v>
      </c>
      <c r="C60" s="35">
        <v>9327</v>
      </c>
      <c r="D60" s="36" t="s">
        <v>275</v>
      </c>
      <c r="E60" s="36"/>
      <c r="F60" s="35" t="s">
        <v>109</v>
      </c>
      <c r="G60" s="67">
        <f>SUM(tblNorthern[[#This Row],[Roll Members No Data ]:[Roll Members Male Over 65]])</f>
        <v>123</v>
      </c>
      <c r="H60" s="67">
        <f>SUM(tblNorthern[[#This Row],[Associate Members Female up to 25]:[Associate Members Male Over 65]])</f>
        <v>57</v>
      </c>
      <c r="I60" s="67"/>
      <c r="J60" s="70"/>
      <c r="K60" s="67">
        <v>2</v>
      </c>
      <c r="L60" s="67">
        <v>4</v>
      </c>
      <c r="M60" s="67">
        <v>20</v>
      </c>
      <c r="N60" s="67">
        <v>49</v>
      </c>
      <c r="O60" s="67">
        <v>1</v>
      </c>
      <c r="P60" s="67">
        <v>1</v>
      </c>
      <c r="Q60" s="67">
        <v>16</v>
      </c>
      <c r="R60" s="67">
        <v>30</v>
      </c>
      <c r="S60" s="67"/>
      <c r="T60" s="67">
        <v>3</v>
      </c>
      <c r="U60" s="67">
        <v>4</v>
      </c>
      <c r="V60" s="67">
        <v>14</v>
      </c>
      <c r="W60" s="67">
        <v>14</v>
      </c>
      <c r="X60" s="67">
        <v>5</v>
      </c>
      <c r="Y60" s="67">
        <v>1</v>
      </c>
      <c r="Z60" s="67">
        <v>8</v>
      </c>
      <c r="AA60" s="67">
        <v>8</v>
      </c>
      <c r="AB60" s="67">
        <v>6</v>
      </c>
      <c r="AC60" s="67">
        <v>3</v>
      </c>
      <c r="AD60" s="67"/>
      <c r="AE60" s="67">
        <v>72</v>
      </c>
      <c r="AF60" s="67">
        <v>2</v>
      </c>
      <c r="AG60" s="67">
        <v>2</v>
      </c>
      <c r="AH60" s="67">
        <v>56</v>
      </c>
      <c r="AI60" s="67"/>
      <c r="AJ60" s="67"/>
      <c r="AK60" s="67"/>
      <c r="AL60" s="67"/>
      <c r="AM60" s="67"/>
      <c r="AN60" s="67"/>
      <c r="AO60" s="67"/>
      <c r="AP60" s="67"/>
      <c r="AQ60" s="67">
        <v>50</v>
      </c>
      <c r="AR60" s="129"/>
      <c r="AS60" s="129"/>
      <c r="AT60" s="129"/>
      <c r="AU60" s="129"/>
      <c r="AV60" s="129"/>
      <c r="AW60" s="129"/>
      <c r="AX60" s="129"/>
      <c r="AY60" s="129"/>
      <c r="AZ60" s="129"/>
      <c r="BA60" s="129"/>
      <c r="BB60" s="129">
        <v>6</v>
      </c>
      <c r="BC60" s="129">
        <v>25</v>
      </c>
      <c r="BD60" s="129"/>
      <c r="BE60" s="129"/>
      <c r="BF60" s="129"/>
      <c r="BG60" s="129"/>
      <c r="BH60" s="129"/>
      <c r="BI60" s="129"/>
      <c r="BJ60" s="129"/>
      <c r="BK60" s="129"/>
      <c r="BL60" s="129"/>
      <c r="BM60" s="129"/>
      <c r="BN60" s="129">
        <v>14</v>
      </c>
      <c r="BO60" s="129">
        <v>32</v>
      </c>
      <c r="BP60" s="129">
        <v>1</v>
      </c>
      <c r="BQ60" s="129">
        <v>15</v>
      </c>
      <c r="BR60" s="129">
        <v>21</v>
      </c>
      <c r="BS60" s="129">
        <v>18</v>
      </c>
    </row>
    <row r="61" spans="1:71" ht="17.899999999999999" customHeight="1" x14ac:dyDescent="0.35">
      <c r="A61" s="35">
        <f t="shared" si="1"/>
        <v>58</v>
      </c>
      <c r="B61" s="35" t="s">
        <v>92</v>
      </c>
      <c r="C61" s="35">
        <v>10004</v>
      </c>
      <c r="D61" s="36" t="s">
        <v>276</v>
      </c>
      <c r="E61" s="36"/>
      <c r="F61" s="35" t="s">
        <v>109</v>
      </c>
      <c r="G61" s="67">
        <f>SUM(tblNorthern[[#This Row],[Roll Members No Data ]:[Roll Members Male Over 65]])</f>
        <v>100</v>
      </c>
      <c r="H61" s="67">
        <f>SUM(tblNorthern[[#This Row],[Associate Members Female up to 25]:[Associate Members Male Over 65]])</f>
        <v>33</v>
      </c>
      <c r="I61" s="67"/>
      <c r="J61" s="70"/>
      <c r="K61" s="67">
        <v>9</v>
      </c>
      <c r="L61" s="67">
        <v>12</v>
      </c>
      <c r="M61" s="67">
        <v>20</v>
      </c>
      <c r="N61" s="67">
        <v>16</v>
      </c>
      <c r="O61" s="67">
        <v>9</v>
      </c>
      <c r="P61" s="67">
        <v>8</v>
      </c>
      <c r="Q61" s="67">
        <v>10</v>
      </c>
      <c r="R61" s="67">
        <v>16</v>
      </c>
      <c r="S61" s="67">
        <v>0</v>
      </c>
      <c r="T61" s="67">
        <v>12</v>
      </c>
      <c r="U61" s="67">
        <v>2</v>
      </c>
      <c r="V61" s="67">
        <v>1</v>
      </c>
      <c r="W61" s="67">
        <v>2</v>
      </c>
      <c r="X61" s="67">
        <v>11</v>
      </c>
      <c r="Y61" s="67">
        <v>2</v>
      </c>
      <c r="Z61" s="67">
        <v>1</v>
      </c>
      <c r="AA61" s="67">
        <v>2</v>
      </c>
      <c r="AB61" s="67">
        <v>5</v>
      </c>
      <c r="AC61" s="67"/>
      <c r="AD61" s="67"/>
      <c r="AE61" s="67">
        <v>12</v>
      </c>
      <c r="AF61" s="67">
        <v>15</v>
      </c>
      <c r="AG61" s="67">
        <v>5</v>
      </c>
      <c r="AH61" s="67">
        <v>50</v>
      </c>
      <c r="AI61" s="67"/>
      <c r="AJ61" s="67"/>
      <c r="AK61" s="67"/>
      <c r="AL61" s="67"/>
      <c r="AM61" s="67"/>
      <c r="AN61" s="67"/>
      <c r="AO61" s="67"/>
      <c r="AP61" s="67"/>
      <c r="AQ61" s="67"/>
      <c r="AR61" s="129"/>
      <c r="AS61" s="129"/>
      <c r="AT61" s="129">
        <v>1</v>
      </c>
      <c r="AU61" s="129">
        <v>1</v>
      </c>
      <c r="AV61" s="129"/>
      <c r="AW61" s="129"/>
      <c r="AX61" s="129"/>
      <c r="AY61" s="129"/>
      <c r="AZ61" s="129"/>
      <c r="BA61" s="129"/>
      <c r="BB61" s="129">
        <v>4</v>
      </c>
      <c r="BC61" s="129">
        <v>8</v>
      </c>
      <c r="BD61" s="129"/>
      <c r="BE61" s="129"/>
      <c r="BF61" s="129">
        <v>1</v>
      </c>
      <c r="BG61" s="129">
        <v>3</v>
      </c>
      <c r="BH61" s="129"/>
      <c r="BI61" s="129"/>
      <c r="BJ61" s="129">
        <v>10</v>
      </c>
      <c r="BK61" s="129">
        <v>30</v>
      </c>
      <c r="BL61" s="129">
        <v>1</v>
      </c>
      <c r="BM61" s="129">
        <v>25</v>
      </c>
      <c r="BN61" s="129"/>
      <c r="BO61" s="129"/>
      <c r="BP61" s="129">
        <v>1</v>
      </c>
      <c r="BQ61" s="129">
        <v>10</v>
      </c>
      <c r="BR61" s="129">
        <v>10</v>
      </c>
      <c r="BS61" s="129">
        <v>20</v>
      </c>
    </row>
    <row r="62" spans="1:71" ht="17.899999999999999" customHeight="1" x14ac:dyDescent="0.35">
      <c r="A62" s="35">
        <f t="shared" si="1"/>
        <v>59</v>
      </c>
      <c r="B62" s="35" t="s">
        <v>92</v>
      </c>
      <c r="C62" s="35">
        <v>9286</v>
      </c>
      <c r="D62" s="36" t="s">
        <v>277</v>
      </c>
      <c r="E62" s="36"/>
      <c r="F62" s="35" t="s">
        <v>105</v>
      </c>
      <c r="G62" s="67">
        <f>SUM(tblNorthern[[#This Row],[Roll Members No Data ]:[Roll Members Male Over 65]])</f>
        <v>116</v>
      </c>
      <c r="H62" s="67">
        <f>SUM(tblNorthern[[#This Row],[Associate Members Female up to 25]:[Associate Members Male Over 65]])</f>
        <v>15</v>
      </c>
      <c r="I62" s="67"/>
      <c r="J62" s="70"/>
      <c r="K62" s="70"/>
      <c r="L62" s="70">
        <v>2</v>
      </c>
      <c r="M62" s="70">
        <v>12</v>
      </c>
      <c r="N62" s="70">
        <v>65</v>
      </c>
      <c r="O62" s="70"/>
      <c r="P62" s="70">
        <v>1</v>
      </c>
      <c r="Q62" s="70">
        <v>5</v>
      </c>
      <c r="R62" s="70">
        <v>31</v>
      </c>
      <c r="S62" s="70"/>
      <c r="T62" s="70"/>
      <c r="U62" s="70"/>
      <c r="V62" s="70">
        <v>2</v>
      </c>
      <c r="W62" s="70">
        <v>8</v>
      </c>
      <c r="X62" s="70"/>
      <c r="Y62" s="70"/>
      <c r="Z62" s="70">
        <v>2</v>
      </c>
      <c r="AA62" s="70">
        <v>3</v>
      </c>
      <c r="AB62" s="70">
        <v>4</v>
      </c>
      <c r="AC62" s="70">
        <v>3</v>
      </c>
      <c r="AD62" s="70">
        <v>12</v>
      </c>
      <c r="AE62" s="70">
        <v>14</v>
      </c>
      <c r="AF62" s="70"/>
      <c r="AG62" s="70"/>
      <c r="AH62" s="70">
        <v>72</v>
      </c>
      <c r="AI62" s="70">
        <v>1</v>
      </c>
      <c r="AJ62" s="70"/>
      <c r="AK62" s="70"/>
      <c r="AL62" s="70"/>
      <c r="AM62" s="70"/>
      <c r="AN62" s="70">
        <v>1</v>
      </c>
      <c r="AO62" s="70"/>
      <c r="AP62" s="70"/>
      <c r="AQ62" s="70">
        <v>120</v>
      </c>
      <c r="AR62" s="128">
        <v>1</v>
      </c>
      <c r="AS62" s="128">
        <v>50</v>
      </c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>
        <v>1</v>
      </c>
      <c r="BM62" s="128">
        <v>18</v>
      </c>
      <c r="BN62" s="128"/>
      <c r="BO62" s="128"/>
      <c r="BP62" s="128"/>
      <c r="BQ62" s="128"/>
      <c r="BR62" s="128"/>
      <c r="BS62" s="128"/>
    </row>
    <row r="63" spans="1:71" ht="17.899999999999999" customHeight="1" x14ac:dyDescent="0.35">
      <c r="A63" s="35">
        <f t="shared" si="1"/>
        <v>60</v>
      </c>
      <c r="B63" s="35" t="s">
        <v>92</v>
      </c>
      <c r="C63" s="35">
        <v>9337</v>
      </c>
      <c r="D63" s="36" t="s">
        <v>278</v>
      </c>
      <c r="E63" s="36"/>
      <c r="F63" s="35" t="s">
        <v>109</v>
      </c>
      <c r="G63" s="67">
        <f>SUM(tblNorthern[[#This Row],[Roll Members No Data ]:[Roll Members Male Over 65]])</f>
        <v>50</v>
      </c>
      <c r="H63" s="67">
        <f>SUM(tblNorthern[[#This Row],[Associate Members Female up to 25]:[Associate Members Male Over 65]])</f>
        <v>7</v>
      </c>
      <c r="I63" s="67"/>
      <c r="J63" s="70"/>
      <c r="K63" s="70"/>
      <c r="L63" s="70">
        <v>5</v>
      </c>
      <c r="M63" s="70">
        <v>7</v>
      </c>
      <c r="N63" s="70">
        <v>15</v>
      </c>
      <c r="O63" s="70">
        <v>6</v>
      </c>
      <c r="P63" s="70">
        <v>5</v>
      </c>
      <c r="Q63" s="70">
        <v>4</v>
      </c>
      <c r="R63" s="70">
        <v>8</v>
      </c>
      <c r="S63" s="70"/>
      <c r="T63" s="70"/>
      <c r="U63" s="70"/>
      <c r="V63" s="70">
        <v>1</v>
      </c>
      <c r="W63" s="70">
        <v>1</v>
      </c>
      <c r="X63" s="70">
        <v>3</v>
      </c>
      <c r="Y63" s="70"/>
      <c r="Z63" s="70">
        <v>1</v>
      </c>
      <c r="AA63" s="70">
        <v>1</v>
      </c>
      <c r="AB63" s="70">
        <v>2</v>
      </c>
      <c r="AC63" s="70"/>
      <c r="AD63" s="70"/>
      <c r="AE63" s="70">
        <v>21</v>
      </c>
      <c r="AF63" s="70">
        <v>3</v>
      </c>
      <c r="AG63" s="70">
        <v>2</v>
      </c>
      <c r="AH63" s="70">
        <v>25</v>
      </c>
      <c r="AI63" s="70"/>
      <c r="AJ63" s="70"/>
      <c r="AK63" s="70"/>
      <c r="AL63" s="70"/>
      <c r="AM63" s="70"/>
      <c r="AN63" s="70"/>
      <c r="AO63" s="70">
        <v>3</v>
      </c>
      <c r="AP63" s="70"/>
      <c r="AQ63" s="67"/>
      <c r="AR63" s="129">
        <v>1</v>
      </c>
      <c r="AS63" s="129">
        <v>40</v>
      </c>
      <c r="AT63" s="129"/>
      <c r="AU63" s="129"/>
      <c r="AV63" s="129"/>
      <c r="AW63" s="129"/>
      <c r="AX63" s="129"/>
      <c r="AY63" s="129"/>
      <c r="AZ63" s="129"/>
      <c r="BA63" s="129"/>
      <c r="BB63" s="129">
        <v>8</v>
      </c>
      <c r="BC63" s="129">
        <v>10</v>
      </c>
      <c r="BD63" s="129"/>
      <c r="BE63" s="129"/>
      <c r="BF63" s="129"/>
      <c r="BG63" s="129"/>
      <c r="BH63" s="129"/>
      <c r="BI63" s="129"/>
      <c r="BJ63" s="129">
        <v>1</v>
      </c>
      <c r="BK63" s="129">
        <v>8</v>
      </c>
      <c r="BL63" s="129">
        <v>2</v>
      </c>
      <c r="BM63" s="129">
        <v>16</v>
      </c>
      <c r="BN63" s="129"/>
      <c r="BO63" s="129"/>
      <c r="BP63" s="129">
        <v>1</v>
      </c>
      <c r="BQ63" s="129">
        <v>3</v>
      </c>
      <c r="BR63" s="129"/>
      <c r="BS63" s="129"/>
    </row>
    <row r="64" spans="1:71" ht="17.899999999999999" customHeight="1" x14ac:dyDescent="0.35">
      <c r="A64" s="35">
        <f t="shared" si="1"/>
        <v>61</v>
      </c>
      <c r="B64" s="35" t="s">
        <v>92</v>
      </c>
      <c r="C64" s="35">
        <v>9352</v>
      </c>
      <c r="D64" s="36" t="s">
        <v>279</v>
      </c>
      <c r="E64" s="36"/>
      <c r="F64" s="35" t="s">
        <v>109</v>
      </c>
      <c r="G64" s="67">
        <f>SUM(tblNorthern[[#This Row],[Roll Members No Data ]:[Roll Members Male Over 65]])</f>
        <v>30</v>
      </c>
      <c r="H64" s="67">
        <f>SUM(tblNorthern[[#This Row],[Associate Members Female up to 25]:[Associate Members Male Over 65]])</f>
        <v>15</v>
      </c>
      <c r="I64" s="67"/>
      <c r="J64" s="70"/>
      <c r="K64" s="70"/>
      <c r="L64" s="70"/>
      <c r="M64" s="70">
        <v>4</v>
      </c>
      <c r="N64" s="70">
        <v>14</v>
      </c>
      <c r="O64" s="70"/>
      <c r="P64" s="70">
        <v>2</v>
      </c>
      <c r="Q64" s="70">
        <v>1</v>
      </c>
      <c r="R64" s="70">
        <v>9</v>
      </c>
      <c r="S64" s="70"/>
      <c r="T64" s="70"/>
      <c r="U64" s="70">
        <v>2</v>
      </c>
      <c r="V64" s="70"/>
      <c r="W64" s="70">
        <v>7</v>
      </c>
      <c r="X64" s="70"/>
      <c r="Y64" s="70">
        <v>1</v>
      </c>
      <c r="Z64" s="70"/>
      <c r="AA64" s="70">
        <v>5</v>
      </c>
      <c r="AB64" s="70">
        <v>9</v>
      </c>
      <c r="AC64" s="70">
        <v>1</v>
      </c>
      <c r="AD64" s="70">
        <v>1</v>
      </c>
      <c r="AE64" s="70">
        <v>3</v>
      </c>
      <c r="AF64" s="70">
        <v>8</v>
      </c>
      <c r="AG64" s="70"/>
      <c r="AH64" s="70">
        <v>37</v>
      </c>
      <c r="AI64" s="70"/>
      <c r="AJ64" s="70"/>
      <c r="AK64" s="70">
        <v>1</v>
      </c>
      <c r="AL64" s="70"/>
      <c r="AM64" s="70"/>
      <c r="AN64" s="70"/>
      <c r="AO64" s="70">
        <v>8</v>
      </c>
      <c r="AP64" s="70"/>
      <c r="AQ64" s="70">
        <v>40</v>
      </c>
      <c r="AR64" s="128"/>
      <c r="AS64" s="128"/>
      <c r="AT64" s="128"/>
      <c r="AU64" s="128"/>
      <c r="AV64" s="128">
        <v>1</v>
      </c>
      <c r="AW64" s="128">
        <v>20</v>
      </c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>
        <v>1</v>
      </c>
      <c r="BK64" s="128">
        <v>2</v>
      </c>
      <c r="BL64" s="128">
        <v>1</v>
      </c>
      <c r="BM64" s="128">
        <v>4</v>
      </c>
      <c r="BN64" s="128"/>
      <c r="BO64" s="128"/>
      <c r="BP64" s="128">
        <v>1</v>
      </c>
      <c r="BQ64" s="128">
        <v>2.5</v>
      </c>
      <c r="BR64" s="128">
        <v>35</v>
      </c>
      <c r="BS64" s="128">
        <v>80</v>
      </c>
    </row>
    <row r="65" spans="1:71" ht="17.899999999999999" customHeight="1" x14ac:dyDescent="0.35">
      <c r="A65" s="35">
        <f t="shared" si="1"/>
        <v>62</v>
      </c>
      <c r="B65" s="35" t="s">
        <v>92</v>
      </c>
      <c r="C65" s="35">
        <v>9331</v>
      </c>
      <c r="D65" s="36" t="s">
        <v>280</v>
      </c>
      <c r="E65" s="36"/>
      <c r="F65" s="35" t="s">
        <v>109</v>
      </c>
      <c r="G65" s="67">
        <f>SUM(tblNorthern[[#This Row],[Roll Members No Data ]:[Roll Members Male Over 65]])</f>
        <v>20</v>
      </c>
      <c r="H65" s="67">
        <f>SUM(tblNorthern[[#This Row],[Associate Members Female up to 25]:[Associate Members Male Over 65]])</f>
        <v>11</v>
      </c>
      <c r="I65" s="67"/>
      <c r="J65" s="70"/>
      <c r="K65" s="67"/>
      <c r="L65" s="67"/>
      <c r="M65" s="67">
        <v>2</v>
      </c>
      <c r="N65" s="67">
        <v>11</v>
      </c>
      <c r="O65" s="67"/>
      <c r="P65" s="67"/>
      <c r="Q65" s="67"/>
      <c r="R65" s="67">
        <v>7</v>
      </c>
      <c r="S65" s="67"/>
      <c r="T65" s="67"/>
      <c r="U65" s="67">
        <v>2</v>
      </c>
      <c r="V65" s="67">
        <v>3</v>
      </c>
      <c r="W65" s="67">
        <v>3</v>
      </c>
      <c r="X65" s="67"/>
      <c r="Y65" s="67">
        <v>1</v>
      </c>
      <c r="Z65" s="67"/>
      <c r="AA65" s="67">
        <v>2</v>
      </c>
      <c r="AB65" s="67"/>
      <c r="AC65" s="67"/>
      <c r="AD65" s="67"/>
      <c r="AE65" s="67"/>
      <c r="AF65" s="67">
        <v>1</v>
      </c>
      <c r="AG65" s="67"/>
      <c r="AH65" s="67">
        <v>18</v>
      </c>
      <c r="AI65" s="67"/>
      <c r="AJ65" s="67"/>
      <c r="AK65" s="67"/>
      <c r="AL65" s="67"/>
      <c r="AM65" s="67"/>
      <c r="AN65" s="67"/>
      <c r="AO65" s="67"/>
      <c r="AP65" s="67"/>
      <c r="AQ65" s="67">
        <v>12</v>
      </c>
      <c r="AR65" s="129"/>
      <c r="AS65" s="129"/>
      <c r="AT65" s="129"/>
      <c r="AU65" s="129"/>
      <c r="AV65" s="129">
        <v>1</v>
      </c>
      <c r="AW65" s="129">
        <v>30</v>
      </c>
      <c r="AX65" s="129"/>
      <c r="AY65" s="129"/>
      <c r="AZ65" s="129"/>
      <c r="BA65" s="129"/>
      <c r="BB65" s="129">
        <v>5</v>
      </c>
      <c r="BC65" s="129">
        <v>1</v>
      </c>
      <c r="BD65" s="129"/>
      <c r="BE65" s="129"/>
      <c r="BF65" s="129"/>
      <c r="BG65" s="129"/>
      <c r="BH65" s="129"/>
      <c r="BI65" s="129"/>
      <c r="BJ65" s="129"/>
      <c r="BK65" s="129"/>
      <c r="BL65" s="129">
        <v>1</v>
      </c>
      <c r="BM65" s="129">
        <v>1</v>
      </c>
      <c r="BN65" s="129">
        <v>1</v>
      </c>
      <c r="BO65" s="129">
        <v>0.5</v>
      </c>
      <c r="BP65" s="129"/>
      <c r="BQ65" s="129"/>
      <c r="BR65" s="129">
        <v>3</v>
      </c>
      <c r="BS65" s="129">
        <v>1</v>
      </c>
    </row>
    <row r="66" spans="1:71" ht="17.899999999999999" customHeight="1" x14ac:dyDescent="0.35">
      <c r="A66" s="35">
        <f t="shared" si="1"/>
        <v>63</v>
      </c>
      <c r="B66" s="35" t="s">
        <v>92</v>
      </c>
      <c r="C66" s="35">
        <v>9332</v>
      </c>
      <c r="D66" s="36" t="s">
        <v>281</v>
      </c>
      <c r="E66" s="36"/>
      <c r="F66" s="35" t="s">
        <v>109</v>
      </c>
      <c r="G66" s="67">
        <f>SUM(tblNorthern[[#This Row],[Roll Members No Data ]:[Roll Members Male Over 65]])</f>
        <v>20</v>
      </c>
      <c r="H66" s="67">
        <f>SUM(tblNorthern[[#This Row],[Associate Members Female up to 25]:[Associate Members Male Over 65]])</f>
        <v>8</v>
      </c>
      <c r="I66" s="67"/>
      <c r="J66" s="70"/>
      <c r="K66" s="67"/>
      <c r="L66" s="67">
        <v>1</v>
      </c>
      <c r="M66" s="67">
        <v>4</v>
      </c>
      <c r="N66" s="67">
        <v>6</v>
      </c>
      <c r="O66" s="67">
        <v>1</v>
      </c>
      <c r="P66" s="67">
        <v>1</v>
      </c>
      <c r="Q66" s="67">
        <v>3</v>
      </c>
      <c r="R66" s="67">
        <v>4</v>
      </c>
      <c r="S66" s="67"/>
      <c r="T66" s="67"/>
      <c r="U66" s="67"/>
      <c r="V66" s="67">
        <v>3</v>
      </c>
      <c r="W66" s="67">
        <v>2</v>
      </c>
      <c r="X66" s="67"/>
      <c r="Y66" s="67"/>
      <c r="Z66" s="67">
        <v>2</v>
      </c>
      <c r="AA66" s="67">
        <v>1</v>
      </c>
      <c r="AB66" s="67">
        <v>1</v>
      </c>
      <c r="AC66" s="67">
        <v>1</v>
      </c>
      <c r="AD66" s="67">
        <v>5</v>
      </c>
      <c r="AE66" s="67">
        <v>4</v>
      </c>
      <c r="AF66" s="67">
        <v>2</v>
      </c>
      <c r="AG66" s="67"/>
      <c r="AH66" s="67">
        <v>10</v>
      </c>
      <c r="AI66" s="67"/>
      <c r="AJ66" s="67"/>
      <c r="AK66" s="67"/>
      <c r="AL66" s="67"/>
      <c r="AM66" s="67"/>
      <c r="AN66" s="67"/>
      <c r="AO66" s="67"/>
      <c r="AP66" s="67"/>
      <c r="AQ66" s="67">
        <v>9</v>
      </c>
      <c r="AR66" s="129"/>
      <c r="AS66" s="129"/>
      <c r="AT66" s="129"/>
      <c r="AU66" s="129"/>
      <c r="AV66" s="129"/>
      <c r="AW66" s="129"/>
      <c r="AX66" s="129"/>
      <c r="AY66" s="129"/>
      <c r="AZ66" s="129">
        <v>1</v>
      </c>
      <c r="BA66" s="129">
        <v>6</v>
      </c>
      <c r="BB66" s="129"/>
      <c r="BC66" s="129"/>
      <c r="BD66" s="129"/>
      <c r="BE66" s="129"/>
      <c r="BF66" s="129"/>
      <c r="BG66" s="129"/>
      <c r="BH66" s="129"/>
      <c r="BI66" s="129"/>
      <c r="BJ66" s="129"/>
      <c r="BK66" s="129"/>
      <c r="BL66" s="129"/>
      <c r="BM66" s="129"/>
      <c r="BN66" s="129">
        <v>2</v>
      </c>
      <c r="BO66" s="129">
        <v>4</v>
      </c>
      <c r="BP66" s="129"/>
      <c r="BQ66" s="129"/>
      <c r="BR66" s="129">
        <v>6</v>
      </c>
      <c r="BS66" s="129">
        <v>16</v>
      </c>
    </row>
    <row r="67" spans="1:71" ht="17.899999999999999" customHeight="1" x14ac:dyDescent="0.35">
      <c r="A67" s="35">
        <f t="shared" si="1"/>
        <v>64</v>
      </c>
      <c r="B67" s="35" t="s">
        <v>92</v>
      </c>
      <c r="C67" s="35">
        <v>9268</v>
      </c>
      <c r="D67" s="36" t="s">
        <v>282</v>
      </c>
      <c r="E67" s="36"/>
      <c r="F67" s="35" t="s">
        <v>109</v>
      </c>
      <c r="G67" s="67">
        <f>SUM(tblNorthern[[#This Row],[Roll Members No Data ]:[Roll Members Male Over 65]])</f>
        <v>46</v>
      </c>
      <c r="H67" s="67">
        <f>SUM(tblNorthern[[#This Row],[Associate Members Female up to 25]:[Associate Members Male Over 65]])</f>
        <v>34</v>
      </c>
      <c r="I67" s="67"/>
      <c r="J67" s="67"/>
      <c r="K67" s="70"/>
      <c r="L67" s="70">
        <v>1</v>
      </c>
      <c r="M67" s="70">
        <v>8</v>
      </c>
      <c r="N67" s="70">
        <v>21</v>
      </c>
      <c r="O67" s="70"/>
      <c r="P67" s="70"/>
      <c r="Q67" s="70">
        <v>3</v>
      </c>
      <c r="R67" s="70">
        <v>13</v>
      </c>
      <c r="S67" s="70"/>
      <c r="T67" s="70"/>
      <c r="U67" s="70">
        <v>2</v>
      </c>
      <c r="V67" s="70">
        <v>3</v>
      </c>
      <c r="W67" s="70">
        <v>16</v>
      </c>
      <c r="X67" s="70"/>
      <c r="Y67" s="70"/>
      <c r="Z67" s="70">
        <v>2</v>
      </c>
      <c r="AA67" s="70">
        <v>11</v>
      </c>
      <c r="AB67" s="70">
        <v>2</v>
      </c>
      <c r="AC67" s="70">
        <v>3</v>
      </c>
      <c r="AD67" s="70"/>
      <c r="AE67" s="70"/>
      <c r="AF67" s="70">
        <v>2</v>
      </c>
      <c r="AG67" s="70">
        <v>1</v>
      </c>
      <c r="AH67" s="70">
        <v>60</v>
      </c>
      <c r="AI67" s="70"/>
      <c r="AJ67" s="70"/>
      <c r="AK67" s="70"/>
      <c r="AL67" s="70"/>
      <c r="AM67" s="70"/>
      <c r="AN67" s="70"/>
      <c r="AO67" s="70">
        <v>2</v>
      </c>
      <c r="AP67" s="70"/>
      <c r="AQ67" s="67">
        <v>16</v>
      </c>
      <c r="AR67" s="129">
        <v>1</v>
      </c>
      <c r="AS67" s="129">
        <v>50</v>
      </c>
      <c r="AT67" s="129"/>
      <c r="AU67" s="129"/>
      <c r="AV67" s="129"/>
      <c r="AW67" s="129"/>
      <c r="AX67" s="129"/>
      <c r="AY67" s="129"/>
      <c r="AZ67" s="129"/>
      <c r="BA67" s="129"/>
      <c r="BB67" s="129">
        <v>10</v>
      </c>
      <c r="BC67" s="129">
        <v>20</v>
      </c>
      <c r="BD67" s="129"/>
      <c r="BE67" s="129"/>
      <c r="BF67" s="129"/>
      <c r="BG67" s="129"/>
      <c r="BH67" s="129"/>
      <c r="BI67" s="129"/>
      <c r="BJ67" s="129">
        <v>1</v>
      </c>
      <c r="BK67" s="129">
        <v>2</v>
      </c>
      <c r="BL67" s="129">
        <v>1</v>
      </c>
      <c r="BM67" s="129">
        <v>17</v>
      </c>
      <c r="BN67" s="129"/>
      <c r="BO67" s="129"/>
      <c r="BP67" s="129"/>
      <c r="BQ67" s="129"/>
      <c r="BR67" s="129"/>
      <c r="BS67" s="129"/>
    </row>
    <row r="68" spans="1:71" s="55" customFormat="1" ht="17.899999999999999" customHeight="1" x14ac:dyDescent="0.35">
      <c r="A68" s="49"/>
      <c r="B68" s="49"/>
      <c r="C68" s="50"/>
      <c r="D68" s="51" t="s">
        <v>96</v>
      </c>
      <c r="E68" s="51"/>
      <c r="F68" s="49"/>
      <c r="G68" s="52">
        <f>SUBTOTAL(109,G4:G67)</f>
        <v>5439</v>
      </c>
      <c r="H68" s="52">
        <f>SUBTOTAL(109,H4:H67)</f>
        <v>2444</v>
      </c>
      <c r="I68" s="52">
        <f t="shared" ref="I68:BS68" si="2">SUBTOTAL(109,I4:I67)</f>
        <v>0</v>
      </c>
      <c r="J68" s="52">
        <f t="shared" si="2"/>
        <v>191</v>
      </c>
      <c r="K68" s="52">
        <f t="shared" si="2"/>
        <v>335</v>
      </c>
      <c r="L68" s="52">
        <f t="shared" si="2"/>
        <v>500</v>
      </c>
      <c r="M68" s="52">
        <f t="shared" si="2"/>
        <v>953</v>
      </c>
      <c r="N68" s="52">
        <f t="shared" si="2"/>
        <v>1353</v>
      </c>
      <c r="O68" s="52">
        <f t="shared" si="2"/>
        <v>240</v>
      </c>
      <c r="P68" s="52">
        <f t="shared" si="2"/>
        <v>353</v>
      </c>
      <c r="Q68" s="52">
        <f t="shared" si="2"/>
        <v>699</v>
      </c>
      <c r="R68" s="52">
        <f t="shared" si="2"/>
        <v>815</v>
      </c>
      <c r="S68" s="52">
        <f t="shared" si="2"/>
        <v>0</v>
      </c>
      <c r="T68" s="52">
        <f t="shared" si="2"/>
        <v>343</v>
      </c>
      <c r="U68" s="52">
        <f t="shared" si="2"/>
        <v>305</v>
      </c>
      <c r="V68" s="52">
        <f t="shared" si="2"/>
        <v>340</v>
      </c>
      <c r="W68" s="52">
        <f t="shared" si="2"/>
        <v>366</v>
      </c>
      <c r="X68" s="52">
        <f t="shared" si="2"/>
        <v>380</v>
      </c>
      <c r="Y68" s="52">
        <f t="shared" si="2"/>
        <v>218</v>
      </c>
      <c r="Z68" s="52">
        <f t="shared" si="2"/>
        <v>223</v>
      </c>
      <c r="AA68" s="52">
        <f t="shared" si="2"/>
        <v>269</v>
      </c>
      <c r="AB68" s="52">
        <f t="shared" si="2"/>
        <v>205</v>
      </c>
      <c r="AC68" s="52">
        <f t="shared" si="2"/>
        <v>172</v>
      </c>
      <c r="AD68" s="52">
        <f t="shared" si="2"/>
        <v>135</v>
      </c>
      <c r="AE68" s="52">
        <f t="shared" si="2"/>
        <v>352</v>
      </c>
      <c r="AF68" s="52">
        <f t="shared" si="2"/>
        <v>736</v>
      </c>
      <c r="AG68" s="52">
        <f t="shared" si="2"/>
        <v>518</v>
      </c>
      <c r="AH68" s="52">
        <f t="shared" si="2"/>
        <v>4204.5</v>
      </c>
      <c r="AI68" s="52">
        <f t="shared" si="2"/>
        <v>104</v>
      </c>
      <c r="AJ68" s="52">
        <f t="shared" si="2"/>
        <v>183</v>
      </c>
      <c r="AK68" s="52">
        <f t="shared" si="2"/>
        <v>8</v>
      </c>
      <c r="AL68" s="52">
        <f t="shared" si="2"/>
        <v>11</v>
      </c>
      <c r="AM68" s="52">
        <f t="shared" si="2"/>
        <v>4</v>
      </c>
      <c r="AN68" s="52">
        <f t="shared" si="2"/>
        <v>319</v>
      </c>
      <c r="AO68" s="52">
        <f t="shared" si="2"/>
        <v>673</v>
      </c>
      <c r="AP68" s="52">
        <f t="shared" si="2"/>
        <v>486</v>
      </c>
      <c r="AQ68" s="52">
        <f t="shared" si="2"/>
        <v>1765</v>
      </c>
      <c r="AR68" s="52">
        <f t="shared" si="2"/>
        <v>56.5</v>
      </c>
      <c r="AS68" s="52">
        <f t="shared" si="2"/>
        <v>2119</v>
      </c>
      <c r="AT68" s="52">
        <f t="shared" si="2"/>
        <v>7</v>
      </c>
      <c r="AU68" s="52">
        <f t="shared" si="2"/>
        <v>16</v>
      </c>
      <c r="AV68" s="52">
        <f t="shared" si="2"/>
        <v>10</v>
      </c>
      <c r="AW68" s="52">
        <f t="shared" si="2"/>
        <v>251</v>
      </c>
      <c r="AX68" s="52">
        <f t="shared" si="2"/>
        <v>1</v>
      </c>
      <c r="AY68" s="52">
        <f t="shared" si="2"/>
        <v>1</v>
      </c>
      <c r="AZ68" s="52">
        <f t="shared" si="2"/>
        <v>9</v>
      </c>
      <c r="BA68" s="52">
        <f t="shared" si="2"/>
        <v>106</v>
      </c>
      <c r="BB68" s="52">
        <f t="shared" si="2"/>
        <v>565</v>
      </c>
      <c r="BC68" s="52">
        <f t="shared" si="2"/>
        <v>901.5</v>
      </c>
      <c r="BD68" s="52">
        <f t="shared" si="2"/>
        <v>13</v>
      </c>
      <c r="BE68" s="52">
        <f t="shared" si="2"/>
        <v>159.5</v>
      </c>
      <c r="BF68" s="52">
        <f t="shared" si="2"/>
        <v>132</v>
      </c>
      <c r="BG68" s="52">
        <f t="shared" si="2"/>
        <v>282</v>
      </c>
      <c r="BH68" s="52">
        <f t="shared" si="2"/>
        <v>23</v>
      </c>
      <c r="BI68" s="52">
        <f t="shared" si="2"/>
        <v>358</v>
      </c>
      <c r="BJ68" s="52">
        <f t="shared" si="2"/>
        <v>238</v>
      </c>
      <c r="BK68" s="52">
        <f t="shared" si="2"/>
        <v>800</v>
      </c>
      <c r="BL68" s="52">
        <f t="shared" si="2"/>
        <v>59</v>
      </c>
      <c r="BM68" s="52">
        <f t="shared" si="2"/>
        <v>787</v>
      </c>
      <c r="BN68" s="52">
        <f t="shared" si="2"/>
        <v>202</v>
      </c>
      <c r="BO68" s="52">
        <f t="shared" si="2"/>
        <v>953.5</v>
      </c>
      <c r="BP68" s="52">
        <f t="shared" si="2"/>
        <v>38</v>
      </c>
      <c r="BQ68" s="52">
        <f t="shared" si="2"/>
        <v>396</v>
      </c>
      <c r="BR68" s="52">
        <f t="shared" si="2"/>
        <v>611</v>
      </c>
      <c r="BS68" s="52">
        <f t="shared" si="2"/>
        <v>2434</v>
      </c>
    </row>
    <row r="69" spans="1:71" s="55" customFormat="1" ht="17.899999999999999" customHeight="1" x14ac:dyDescent="0.35">
      <c r="A69" s="49"/>
      <c r="B69" s="49"/>
      <c r="C69" s="50"/>
      <c r="D69" s="51" t="s">
        <v>97</v>
      </c>
      <c r="E69" s="51"/>
      <c r="F69" s="49"/>
      <c r="G69" s="52">
        <v>5835</v>
      </c>
      <c r="H69" s="52">
        <v>2557</v>
      </c>
      <c r="I69" s="52">
        <v>0</v>
      </c>
      <c r="J69" s="53">
        <v>173</v>
      </c>
      <c r="K69" s="60">
        <v>350</v>
      </c>
      <c r="L69" s="60">
        <v>544</v>
      </c>
      <c r="M69" s="60">
        <v>1010</v>
      </c>
      <c r="N69" s="60">
        <v>1408</v>
      </c>
      <c r="O69" s="60">
        <v>248</v>
      </c>
      <c r="P69" s="60">
        <v>411</v>
      </c>
      <c r="Q69" s="60">
        <v>734</v>
      </c>
      <c r="R69" s="60">
        <v>843</v>
      </c>
      <c r="S69" s="61">
        <v>57</v>
      </c>
      <c r="T69" s="60">
        <v>339</v>
      </c>
      <c r="U69" s="60">
        <v>326</v>
      </c>
      <c r="V69" s="60">
        <v>361</v>
      </c>
      <c r="W69" s="60">
        <v>365</v>
      </c>
      <c r="X69" s="60">
        <v>358</v>
      </c>
      <c r="Y69" s="60">
        <v>244</v>
      </c>
      <c r="Z69" s="60">
        <v>255</v>
      </c>
      <c r="AA69" s="60">
        <v>252</v>
      </c>
      <c r="AB69" s="60">
        <v>314</v>
      </c>
      <c r="AC69" s="60">
        <v>174</v>
      </c>
      <c r="AD69" s="60">
        <v>189</v>
      </c>
      <c r="AE69" s="60">
        <v>200</v>
      </c>
      <c r="AF69" s="60">
        <v>856</v>
      </c>
      <c r="AG69" s="60">
        <v>521</v>
      </c>
      <c r="AH69" s="60">
        <v>4586</v>
      </c>
      <c r="AI69" s="60">
        <v>120</v>
      </c>
      <c r="AJ69" s="60">
        <v>194</v>
      </c>
      <c r="AK69" s="60">
        <v>14</v>
      </c>
      <c r="AL69" s="60">
        <v>0</v>
      </c>
      <c r="AM69" s="60">
        <v>7</v>
      </c>
      <c r="AN69" s="60">
        <v>48</v>
      </c>
      <c r="AO69" s="60">
        <v>1076</v>
      </c>
      <c r="AP69" s="60">
        <v>463</v>
      </c>
      <c r="AQ69" s="60">
        <v>1777</v>
      </c>
      <c r="AR69" s="130">
        <v>59.25</v>
      </c>
      <c r="AS69" s="130">
        <v>2150</v>
      </c>
      <c r="AT69" s="130">
        <v>8</v>
      </c>
      <c r="AU69" s="130">
        <v>36.5</v>
      </c>
      <c r="AV69" s="130">
        <v>9</v>
      </c>
      <c r="AW69" s="130">
        <v>230</v>
      </c>
      <c r="AX69" s="130">
        <v>1</v>
      </c>
      <c r="AY69" s="130">
        <v>0.5</v>
      </c>
      <c r="AZ69" s="130">
        <v>18</v>
      </c>
      <c r="BA69" s="130">
        <v>195</v>
      </c>
      <c r="BB69" s="130">
        <v>557</v>
      </c>
      <c r="BC69" s="130">
        <v>571</v>
      </c>
      <c r="BD69" s="130">
        <v>18</v>
      </c>
      <c r="BE69" s="130">
        <v>234</v>
      </c>
      <c r="BF69" s="130">
        <v>126</v>
      </c>
      <c r="BG69" s="130">
        <v>225.5</v>
      </c>
      <c r="BH69" s="130">
        <v>26</v>
      </c>
      <c r="BI69" s="130">
        <v>505</v>
      </c>
      <c r="BJ69" s="130">
        <v>282.5</v>
      </c>
      <c r="BK69" s="130">
        <v>440</v>
      </c>
      <c r="BL69" s="130">
        <v>55</v>
      </c>
      <c r="BM69" s="130">
        <v>751.5</v>
      </c>
      <c r="BN69" s="130">
        <v>159</v>
      </c>
      <c r="BO69" s="130">
        <v>461.75</v>
      </c>
      <c r="BP69" s="130">
        <v>43</v>
      </c>
      <c r="BQ69" s="130">
        <v>434</v>
      </c>
      <c r="BR69" s="130">
        <v>779</v>
      </c>
      <c r="BS69" s="130">
        <v>1251</v>
      </c>
    </row>
    <row r="70" spans="1:71" s="55" customFormat="1" ht="15.5" x14ac:dyDescent="0.35">
      <c r="A70" s="49"/>
      <c r="B70" s="49"/>
      <c r="C70" s="50"/>
      <c r="D70" s="51" t="s">
        <v>98</v>
      </c>
      <c r="E70" s="51"/>
      <c r="F70" s="49"/>
      <c r="G70" s="62">
        <f>G68/G69</f>
        <v>0.93213367609254494</v>
      </c>
      <c r="H70" s="62">
        <f t="shared" ref="H70:BS70" si="3">H68/H69</f>
        <v>0.95580758701603441</v>
      </c>
      <c r="I70" s="62"/>
      <c r="J70" s="62"/>
      <c r="K70" s="62">
        <f t="shared" si="3"/>
        <v>0.95714285714285718</v>
      </c>
      <c r="L70" s="62">
        <f t="shared" si="3"/>
        <v>0.91911764705882348</v>
      </c>
      <c r="M70" s="62">
        <f t="shared" si="3"/>
        <v>0.94356435643564351</v>
      </c>
      <c r="N70" s="62">
        <f t="shared" si="3"/>
        <v>0.9609375</v>
      </c>
      <c r="O70" s="62">
        <f t="shared" si="3"/>
        <v>0.967741935483871</v>
      </c>
      <c r="P70" s="62">
        <f t="shared" si="3"/>
        <v>0.85888077858880774</v>
      </c>
      <c r="Q70" s="62">
        <f t="shared" si="3"/>
        <v>0.95231607629427795</v>
      </c>
      <c r="R70" s="62">
        <f t="shared" si="3"/>
        <v>0.96678529062870699</v>
      </c>
      <c r="S70" s="62"/>
      <c r="T70" s="62">
        <f t="shared" si="3"/>
        <v>1.0117994100294985</v>
      </c>
      <c r="U70" s="62">
        <f t="shared" si="3"/>
        <v>0.93558282208588961</v>
      </c>
      <c r="V70" s="62">
        <f t="shared" si="3"/>
        <v>0.94182825484764543</v>
      </c>
      <c r="W70" s="62">
        <f t="shared" si="3"/>
        <v>1.0027397260273974</v>
      </c>
      <c r="X70" s="62">
        <f t="shared" si="3"/>
        <v>1.0614525139664805</v>
      </c>
      <c r="Y70" s="62">
        <f t="shared" si="3"/>
        <v>0.89344262295081966</v>
      </c>
      <c r="Z70" s="62">
        <f t="shared" si="3"/>
        <v>0.87450980392156863</v>
      </c>
      <c r="AA70" s="62">
        <f t="shared" si="3"/>
        <v>1.0674603174603174</v>
      </c>
      <c r="AB70" s="62">
        <f t="shared" si="3"/>
        <v>0.65286624203821653</v>
      </c>
      <c r="AC70" s="62">
        <f t="shared" si="3"/>
        <v>0.9885057471264368</v>
      </c>
      <c r="AD70" s="62">
        <f t="shared" si="3"/>
        <v>0.7142857142857143</v>
      </c>
      <c r="AE70" s="62">
        <f t="shared" si="3"/>
        <v>1.76</v>
      </c>
      <c r="AF70" s="62">
        <f t="shared" si="3"/>
        <v>0.85981308411214952</v>
      </c>
      <c r="AG70" s="62">
        <f t="shared" si="3"/>
        <v>0.99424184261036463</v>
      </c>
      <c r="AH70" s="62">
        <f t="shared" si="3"/>
        <v>0.91681203663323152</v>
      </c>
      <c r="AI70" s="62">
        <f t="shared" si="3"/>
        <v>0.8666666666666667</v>
      </c>
      <c r="AJ70" s="62">
        <f t="shared" si="3"/>
        <v>0.94329896907216493</v>
      </c>
      <c r="AK70" s="62">
        <f t="shared" si="3"/>
        <v>0.5714285714285714</v>
      </c>
      <c r="AL70" s="62"/>
      <c r="AM70" s="62">
        <f t="shared" si="3"/>
        <v>0.5714285714285714</v>
      </c>
      <c r="AN70" s="62">
        <f t="shared" si="3"/>
        <v>6.645833333333333</v>
      </c>
      <c r="AO70" s="62">
        <f t="shared" si="3"/>
        <v>0.62546468401486988</v>
      </c>
      <c r="AP70" s="62">
        <f t="shared" si="3"/>
        <v>1.0496760259179265</v>
      </c>
      <c r="AQ70" s="62">
        <f t="shared" si="3"/>
        <v>0.99324704558244237</v>
      </c>
      <c r="AR70" s="62">
        <f t="shared" si="3"/>
        <v>0.95358649789029537</v>
      </c>
      <c r="AS70" s="62">
        <f t="shared" si="3"/>
        <v>0.98558139534883726</v>
      </c>
      <c r="AT70" s="62">
        <f t="shared" si="3"/>
        <v>0.875</v>
      </c>
      <c r="AU70" s="62">
        <f t="shared" si="3"/>
        <v>0.43835616438356162</v>
      </c>
      <c r="AV70" s="62">
        <f t="shared" si="3"/>
        <v>1.1111111111111112</v>
      </c>
      <c r="AW70" s="62">
        <f t="shared" si="3"/>
        <v>1.0913043478260869</v>
      </c>
      <c r="AX70" s="62">
        <f t="shared" si="3"/>
        <v>1</v>
      </c>
      <c r="AY70" s="62">
        <f t="shared" si="3"/>
        <v>2</v>
      </c>
      <c r="AZ70" s="62">
        <f t="shared" si="3"/>
        <v>0.5</v>
      </c>
      <c r="BA70" s="62">
        <f t="shared" si="3"/>
        <v>0.54358974358974355</v>
      </c>
      <c r="BB70" s="62">
        <f t="shared" si="3"/>
        <v>1.014362657091562</v>
      </c>
      <c r="BC70" s="62">
        <f t="shared" si="3"/>
        <v>1.5788091068301227</v>
      </c>
      <c r="BD70" s="62">
        <f t="shared" si="3"/>
        <v>0.72222222222222221</v>
      </c>
      <c r="BE70" s="62">
        <f t="shared" si="3"/>
        <v>0.68162393162393164</v>
      </c>
      <c r="BF70" s="62">
        <f t="shared" si="3"/>
        <v>1.0476190476190477</v>
      </c>
      <c r="BG70" s="62">
        <f t="shared" si="3"/>
        <v>1.2505543237250554</v>
      </c>
      <c r="BH70" s="62">
        <f t="shared" si="3"/>
        <v>0.88461538461538458</v>
      </c>
      <c r="BI70" s="62">
        <f t="shared" si="3"/>
        <v>0.70891089108910887</v>
      </c>
      <c r="BJ70" s="62">
        <f t="shared" si="3"/>
        <v>0.84247787610619473</v>
      </c>
      <c r="BK70" s="62">
        <f t="shared" si="3"/>
        <v>1.8181818181818181</v>
      </c>
      <c r="BL70" s="62">
        <f t="shared" si="3"/>
        <v>1.0727272727272728</v>
      </c>
      <c r="BM70" s="62">
        <f t="shared" si="3"/>
        <v>1.0472388556220891</v>
      </c>
      <c r="BN70" s="62">
        <f t="shared" si="3"/>
        <v>1.270440251572327</v>
      </c>
      <c r="BO70" s="62">
        <f t="shared" si="3"/>
        <v>2.064970221981592</v>
      </c>
      <c r="BP70" s="62">
        <f>BP68/BP69</f>
        <v>0.88372093023255816</v>
      </c>
      <c r="BQ70" s="62">
        <f t="shared" si="3"/>
        <v>0.9124423963133641</v>
      </c>
      <c r="BR70" s="62">
        <f t="shared" si="3"/>
        <v>0.78433889602053919</v>
      </c>
      <c r="BS70" s="62">
        <f t="shared" si="3"/>
        <v>1.9456434852118305</v>
      </c>
    </row>
    <row r="71" spans="1:71" s="59" customFormat="1" ht="17.899999999999999" customHeight="1" x14ac:dyDescent="0.35"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</row>
    <row r="76" spans="1:71" x14ac:dyDescent="0.3">
      <c r="A76" s="43" t="s">
        <v>139</v>
      </c>
      <c r="B76" s="44"/>
    </row>
    <row r="77" spans="1:71" x14ac:dyDescent="0.3">
      <c r="A77" s="45" t="s">
        <v>140</v>
      </c>
      <c r="B77" s="46">
        <f>COUNT(tblNorthern[[#All],[Ref]])</f>
        <v>64</v>
      </c>
    </row>
    <row r="78" spans="1:71" x14ac:dyDescent="0.3">
      <c r="A78" s="47" t="s">
        <v>141</v>
      </c>
      <c r="B78" s="48">
        <f>COUNTIF(tblNorthern[[#All],[2022 Statistics Returned (Y/N)]],"Y")</f>
        <v>45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FB0BA-D3B6-48EE-A33D-BCE9D5D90A4F}">
  <sheetPr>
    <tabColor rgb="FFFF0000"/>
  </sheetPr>
  <dimension ref="A1:BS24"/>
  <sheetViews>
    <sheetView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G5" sqref="G5"/>
    </sheetView>
  </sheetViews>
  <sheetFormatPr defaultColWidth="15.54296875" defaultRowHeight="13" x14ac:dyDescent="0.3"/>
  <cols>
    <col min="1" max="1" width="12.1796875" style="2" customWidth="1"/>
    <col min="2" max="2" width="13.54296875" style="2" customWidth="1"/>
    <col min="3" max="3" width="12.1796875" style="2" customWidth="1"/>
    <col min="4" max="4" width="54.1796875" style="2" bestFit="1" customWidth="1"/>
    <col min="5" max="5" width="17" style="2" bestFit="1" customWidth="1"/>
    <col min="6" max="16384" width="15.54296875" style="2"/>
  </cols>
  <sheetData>
    <row r="1" spans="1:71" s="63" customFormat="1" ht="23.5" x14ac:dyDescent="0.55000000000000004">
      <c r="A1" s="1" t="s">
        <v>283</v>
      </c>
      <c r="J1" s="139" t="s">
        <v>4</v>
      </c>
      <c r="K1" s="139"/>
      <c r="L1" s="139"/>
      <c r="M1" s="139"/>
      <c r="N1" s="139"/>
      <c r="O1" s="139"/>
      <c r="P1" s="139"/>
      <c r="Q1" s="139"/>
      <c r="R1" s="139"/>
      <c r="S1" s="140" t="s">
        <v>5</v>
      </c>
      <c r="T1" s="140"/>
      <c r="U1" s="140"/>
      <c r="V1" s="140"/>
      <c r="W1" s="140"/>
      <c r="X1" s="140"/>
      <c r="Y1" s="140"/>
      <c r="Z1" s="140"/>
      <c r="AA1" s="140"/>
      <c r="AB1" s="141" t="s">
        <v>6</v>
      </c>
      <c r="AC1" s="141"/>
      <c r="AD1" s="141"/>
      <c r="AE1" s="141"/>
      <c r="AF1" s="142" t="s">
        <v>7</v>
      </c>
      <c r="AG1" s="142"/>
      <c r="AH1" s="142"/>
      <c r="AI1" s="139" t="s">
        <v>8</v>
      </c>
      <c r="AJ1" s="139"/>
      <c r="AK1" s="140" t="s">
        <v>9</v>
      </c>
      <c r="AL1" s="140"/>
      <c r="AM1" s="139" t="s">
        <v>10</v>
      </c>
      <c r="AN1" s="139"/>
      <c r="AO1" s="140" t="s">
        <v>11</v>
      </c>
      <c r="AP1" s="140"/>
      <c r="AQ1" s="140"/>
      <c r="AR1" s="139" t="s">
        <v>12</v>
      </c>
      <c r="AS1" s="139"/>
      <c r="AT1" s="139"/>
      <c r="AU1" s="139"/>
      <c r="AV1" s="140" t="s">
        <v>13</v>
      </c>
      <c r="AW1" s="140"/>
      <c r="AX1" s="140"/>
      <c r="AY1" s="140"/>
      <c r="AZ1" s="139" t="s">
        <v>14</v>
      </c>
      <c r="BA1" s="139"/>
      <c r="BB1" s="139"/>
      <c r="BC1" s="139"/>
      <c r="BD1" s="140" t="s">
        <v>15</v>
      </c>
      <c r="BE1" s="140"/>
      <c r="BF1" s="140"/>
      <c r="BG1" s="140"/>
      <c r="BH1" s="139" t="s">
        <v>16</v>
      </c>
      <c r="BI1" s="139"/>
      <c r="BJ1" s="139"/>
      <c r="BK1" s="139"/>
      <c r="BL1" s="140" t="s">
        <v>17</v>
      </c>
      <c r="BM1" s="140"/>
      <c r="BN1" s="140"/>
      <c r="BO1" s="140"/>
      <c r="BP1" s="139" t="s">
        <v>18</v>
      </c>
      <c r="BQ1" s="139"/>
      <c r="BR1" s="139"/>
      <c r="BS1" s="139"/>
    </row>
    <row r="2" spans="1:71" ht="17.899999999999999" customHeight="1" x14ac:dyDescent="0.3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63" customFormat="1" ht="82" customHeight="1" x14ac:dyDescent="0.3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ht="17.899999999999999" customHeight="1" x14ac:dyDescent="0.35">
      <c r="A4" s="35">
        <v>1</v>
      </c>
      <c r="B4" s="35" t="s">
        <v>93</v>
      </c>
      <c r="C4" s="35">
        <v>19705</v>
      </c>
      <c r="D4" s="36" t="s">
        <v>284</v>
      </c>
      <c r="E4" s="36"/>
      <c r="F4" s="35" t="s">
        <v>109</v>
      </c>
      <c r="G4" s="37">
        <f>SUM(tblPacific[[#This Row],[Roll Members No Data ]:[Roll Members Male Over 65]])</f>
        <v>102</v>
      </c>
      <c r="H4" s="37">
        <f>SUM(tblPacific[[#This Row],[Associate Members No Data]:[Associate Members Male Over 65]])</f>
        <v>23</v>
      </c>
      <c r="I4" s="38"/>
      <c r="J4" s="39"/>
      <c r="K4" s="39">
        <v>13</v>
      </c>
      <c r="L4" s="39">
        <v>14</v>
      </c>
      <c r="M4" s="39">
        <v>13</v>
      </c>
      <c r="N4" s="39">
        <v>9</v>
      </c>
      <c r="O4" s="39">
        <v>25</v>
      </c>
      <c r="P4" s="39">
        <v>7</v>
      </c>
      <c r="Q4" s="39">
        <v>11</v>
      </c>
      <c r="R4" s="39">
        <v>10</v>
      </c>
      <c r="S4" s="39"/>
      <c r="T4" s="39">
        <v>2</v>
      </c>
      <c r="U4" s="39">
        <v>5</v>
      </c>
      <c r="V4" s="39"/>
      <c r="W4" s="39">
        <v>1</v>
      </c>
      <c r="X4" s="39">
        <v>7</v>
      </c>
      <c r="Y4" s="39">
        <v>7</v>
      </c>
      <c r="Z4" s="39"/>
      <c r="AA4" s="39">
        <v>1</v>
      </c>
      <c r="AB4" s="39"/>
      <c r="AC4" s="39">
        <v>1</v>
      </c>
      <c r="AD4" s="39"/>
      <c r="AE4" s="39"/>
      <c r="AF4" s="39">
        <v>12</v>
      </c>
      <c r="AG4" s="39">
        <v>8</v>
      </c>
      <c r="AH4" s="39">
        <v>64</v>
      </c>
      <c r="AI4" s="39">
        <v>2</v>
      </c>
      <c r="AJ4" s="39"/>
      <c r="AK4" s="39"/>
      <c r="AL4" s="39">
        <v>1</v>
      </c>
      <c r="AM4" s="39"/>
      <c r="AN4" s="39">
        <v>1</v>
      </c>
      <c r="AO4" s="39"/>
      <c r="AP4" s="39">
        <v>6</v>
      </c>
      <c r="AQ4" s="37"/>
      <c r="AR4" s="73"/>
      <c r="AS4" s="73"/>
      <c r="AT4" s="73"/>
      <c r="AU4" s="73"/>
      <c r="AV4" s="73">
        <v>1</v>
      </c>
      <c r="AW4" s="73">
        <v>40</v>
      </c>
      <c r="AX4" s="73"/>
      <c r="AY4" s="73"/>
      <c r="AZ4" s="73"/>
      <c r="BA4" s="73"/>
      <c r="BB4" s="73">
        <v>2</v>
      </c>
      <c r="BC4" s="73">
        <v>2</v>
      </c>
      <c r="BD4" s="73"/>
      <c r="BE4" s="73"/>
      <c r="BF4" s="73">
        <v>1</v>
      </c>
      <c r="BG4" s="73">
        <v>2.5</v>
      </c>
      <c r="BH4" s="73"/>
      <c r="BI4" s="73"/>
      <c r="BJ4" s="73"/>
      <c r="BK4" s="73"/>
      <c r="BL4" s="73"/>
      <c r="BM4" s="73"/>
      <c r="BN4" s="73">
        <v>3</v>
      </c>
      <c r="BO4" s="73">
        <v>18</v>
      </c>
      <c r="BP4" s="73"/>
      <c r="BQ4" s="73"/>
      <c r="BR4" s="73"/>
      <c r="BS4" s="73"/>
    </row>
    <row r="5" spans="1:71" ht="17.899999999999999" customHeight="1" x14ac:dyDescent="0.35">
      <c r="A5" s="35">
        <f t="shared" ref="A5:A17" si="0">A4+1</f>
        <v>2</v>
      </c>
      <c r="B5" s="35" t="s">
        <v>93</v>
      </c>
      <c r="C5" s="35">
        <v>19621</v>
      </c>
      <c r="D5" s="41" t="s">
        <v>285</v>
      </c>
      <c r="E5" s="41"/>
      <c r="F5" s="35" t="s">
        <v>105</v>
      </c>
      <c r="G5" s="37">
        <f>SUM(tblPacific[[#This Row],[Roll Members No Data ]:[Roll Members Male Over 65]])</f>
        <v>152</v>
      </c>
      <c r="H5" s="37">
        <f>SUM(tblPacific[[#This Row],[Associate Members No Data]:[Associate Members Male Over 65]])</f>
        <v>44</v>
      </c>
      <c r="I5" s="38"/>
      <c r="J5" s="37"/>
      <c r="K5" s="39">
        <v>50</v>
      </c>
      <c r="L5" s="39">
        <v>13</v>
      </c>
      <c r="M5" s="39">
        <v>14</v>
      </c>
      <c r="N5" s="39">
        <v>2</v>
      </c>
      <c r="O5" s="39">
        <v>40</v>
      </c>
      <c r="P5" s="39">
        <v>18</v>
      </c>
      <c r="Q5" s="39">
        <v>10</v>
      </c>
      <c r="R5" s="39">
        <v>5</v>
      </c>
      <c r="S5" s="37"/>
      <c r="T5" s="39">
        <v>5</v>
      </c>
      <c r="U5" s="39">
        <v>2</v>
      </c>
      <c r="V5" s="39">
        <v>6</v>
      </c>
      <c r="W5" s="39">
        <v>4</v>
      </c>
      <c r="X5" s="39">
        <v>10</v>
      </c>
      <c r="Y5" s="39">
        <v>2</v>
      </c>
      <c r="Z5" s="39">
        <v>10</v>
      </c>
      <c r="AA5" s="39">
        <v>5</v>
      </c>
      <c r="AB5" s="39">
        <v>26</v>
      </c>
      <c r="AC5" s="39">
        <v>1</v>
      </c>
      <c r="AD5" s="39">
        <v>3</v>
      </c>
      <c r="AE5" s="39">
        <v>5</v>
      </c>
      <c r="AF5" s="39">
        <v>40</v>
      </c>
      <c r="AG5" s="39">
        <v>40</v>
      </c>
      <c r="AH5" s="39">
        <v>60</v>
      </c>
      <c r="AI5" s="39"/>
      <c r="AJ5" s="37"/>
      <c r="AK5" s="37"/>
      <c r="AL5" s="37">
        <v>2</v>
      </c>
      <c r="AM5" s="37"/>
      <c r="AN5" s="37"/>
      <c r="AO5" s="39">
        <v>8</v>
      </c>
      <c r="AP5" s="39">
        <v>12</v>
      </c>
      <c r="AQ5" s="37">
        <v>9</v>
      </c>
      <c r="AR5" s="73"/>
      <c r="AS5" s="73"/>
      <c r="AT5" s="73"/>
      <c r="AU5" s="73"/>
      <c r="AV5" s="73">
        <v>1</v>
      </c>
      <c r="AW5" s="73">
        <v>30</v>
      </c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</row>
    <row r="6" spans="1:71" ht="17.899999999999999" customHeight="1" x14ac:dyDescent="0.35">
      <c r="A6" s="35">
        <f t="shared" si="0"/>
        <v>3</v>
      </c>
      <c r="B6" s="35" t="s">
        <v>93</v>
      </c>
      <c r="C6" s="35">
        <v>9298</v>
      </c>
      <c r="D6" s="36" t="s">
        <v>286</v>
      </c>
      <c r="E6" s="36"/>
      <c r="F6" s="35" t="s">
        <v>109</v>
      </c>
      <c r="G6" s="37">
        <f>SUM(tblPacific[[#This Row],[Roll Members No Data ]:[Roll Members Male Over 65]])</f>
        <v>57</v>
      </c>
      <c r="H6" s="37">
        <f>SUM(tblPacific[[#This Row],[Associate Members No Data]:[Associate Members Male Over 65]])</f>
        <v>0</v>
      </c>
      <c r="I6" s="38"/>
      <c r="J6" s="39"/>
      <c r="K6" s="39">
        <v>6</v>
      </c>
      <c r="L6" s="39">
        <v>9</v>
      </c>
      <c r="M6" s="39">
        <v>5</v>
      </c>
      <c r="N6" s="39">
        <v>11</v>
      </c>
      <c r="O6" s="39">
        <v>4</v>
      </c>
      <c r="P6" s="39">
        <v>10</v>
      </c>
      <c r="Q6" s="39">
        <v>6</v>
      </c>
      <c r="R6" s="39">
        <v>6</v>
      </c>
      <c r="S6" s="39">
        <v>0</v>
      </c>
      <c r="T6" s="39"/>
      <c r="U6" s="39"/>
      <c r="V6" s="39"/>
      <c r="W6" s="39"/>
      <c r="X6" s="39"/>
      <c r="Y6" s="39"/>
      <c r="Z6" s="39"/>
      <c r="AA6" s="39"/>
      <c r="AB6" s="39"/>
      <c r="AC6" s="39">
        <v>3</v>
      </c>
      <c r="AD6" s="39"/>
      <c r="AE6" s="39"/>
      <c r="AF6" s="39">
        <v>6</v>
      </c>
      <c r="AG6" s="39">
        <v>4</v>
      </c>
      <c r="AH6" s="39">
        <v>30</v>
      </c>
      <c r="AI6" s="39">
        <v>3</v>
      </c>
      <c r="AJ6" s="39"/>
      <c r="AK6" s="39"/>
      <c r="AL6" s="39"/>
      <c r="AM6" s="39"/>
      <c r="AN6" s="39"/>
      <c r="AO6" s="39"/>
      <c r="AP6" s="39"/>
      <c r="AQ6" s="37"/>
      <c r="AR6" s="73">
        <v>1</v>
      </c>
      <c r="AS6" s="73">
        <v>40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ht="17.899999999999999" customHeight="1" x14ac:dyDescent="0.35">
      <c r="A7" s="35">
        <f t="shared" si="0"/>
        <v>4</v>
      </c>
      <c r="B7" s="35" t="s">
        <v>93</v>
      </c>
      <c r="C7" s="35">
        <v>9797</v>
      </c>
      <c r="D7" s="36" t="s">
        <v>287</v>
      </c>
      <c r="E7" s="36"/>
      <c r="F7" s="35" t="s">
        <v>105</v>
      </c>
      <c r="G7" s="37">
        <f>SUM(tblPacific[[#This Row],[Roll Members No Data ]:[Roll Members Male Over 65]])</f>
        <v>58</v>
      </c>
      <c r="H7" s="37">
        <f>SUM(tblPacific[[#This Row],[Associate Members No Data]:[Associate Members Male Over 65]])</f>
        <v>20</v>
      </c>
      <c r="I7" s="38"/>
      <c r="J7" s="39"/>
      <c r="K7" s="39">
        <v>11</v>
      </c>
      <c r="L7" s="39">
        <v>12</v>
      </c>
      <c r="M7" s="39">
        <v>5</v>
      </c>
      <c r="N7" s="39">
        <v>4</v>
      </c>
      <c r="O7" s="39">
        <v>10</v>
      </c>
      <c r="P7" s="39">
        <v>10</v>
      </c>
      <c r="Q7" s="39">
        <v>4</v>
      </c>
      <c r="R7" s="39">
        <v>2</v>
      </c>
      <c r="S7" s="39"/>
      <c r="T7" s="39">
        <v>5</v>
      </c>
      <c r="U7" s="39">
        <v>2</v>
      </c>
      <c r="V7" s="39">
        <v>2</v>
      </c>
      <c r="W7" s="39">
        <v>1</v>
      </c>
      <c r="X7" s="39">
        <v>4</v>
      </c>
      <c r="Y7" s="39">
        <v>4</v>
      </c>
      <c r="Z7" s="39">
        <v>1</v>
      </c>
      <c r="AA7" s="39">
        <v>1</v>
      </c>
      <c r="AB7" s="39"/>
      <c r="AC7" s="39">
        <v>1</v>
      </c>
      <c r="AD7" s="39"/>
      <c r="AE7" s="39"/>
      <c r="AF7" s="39">
        <v>15</v>
      </c>
      <c r="AG7" s="39">
        <v>15</v>
      </c>
      <c r="AH7" s="39">
        <v>48</v>
      </c>
      <c r="AI7" s="39">
        <v>1</v>
      </c>
      <c r="AJ7" s="39"/>
      <c r="AK7" s="39"/>
      <c r="AL7" s="39"/>
      <c r="AM7" s="39"/>
      <c r="AN7" s="39">
        <v>1</v>
      </c>
      <c r="AO7" s="39">
        <v>15</v>
      </c>
      <c r="AP7" s="39">
        <v>10</v>
      </c>
      <c r="AQ7" s="39">
        <v>5</v>
      </c>
      <c r="AR7" s="74">
        <v>1</v>
      </c>
      <c r="AS7" s="73">
        <v>40</v>
      </c>
      <c r="AT7" s="74"/>
      <c r="AU7" s="74"/>
      <c r="AV7" s="74"/>
      <c r="AW7" s="74"/>
      <c r="AX7" s="74"/>
      <c r="AY7" s="74"/>
      <c r="AZ7" s="74"/>
      <c r="BA7" s="74"/>
      <c r="BB7" s="74"/>
      <c r="BC7" s="74"/>
      <c r="BD7" s="74"/>
      <c r="BE7" s="74"/>
      <c r="BF7" s="74"/>
      <c r="BG7" s="74"/>
      <c r="BH7" s="74"/>
      <c r="BI7" s="74"/>
      <c r="BJ7" s="74"/>
      <c r="BK7" s="74"/>
      <c r="BL7" s="74"/>
      <c r="BM7" s="74"/>
      <c r="BN7" s="74">
        <v>1</v>
      </c>
      <c r="BO7" s="74">
        <v>1</v>
      </c>
      <c r="BP7" s="74"/>
      <c r="BQ7" s="74"/>
      <c r="BR7" s="74"/>
      <c r="BS7" s="74"/>
    </row>
    <row r="8" spans="1:71" ht="17.899999999999999" customHeight="1" x14ac:dyDescent="0.35">
      <c r="A8" s="35">
        <f t="shared" si="0"/>
        <v>5</v>
      </c>
      <c r="B8" s="35" t="s">
        <v>93</v>
      </c>
      <c r="C8" s="35">
        <v>9301</v>
      </c>
      <c r="D8" s="36" t="s">
        <v>288</v>
      </c>
      <c r="E8" s="36"/>
      <c r="F8" s="35" t="s">
        <v>105</v>
      </c>
      <c r="G8" s="37">
        <f>SUM(tblPacific[[#This Row],[Roll Members No Data ]:[Roll Members Male Over 65]])</f>
        <v>69</v>
      </c>
      <c r="H8" s="37">
        <f>SUM(tblPacific[[#This Row],[Associate Members No Data]:[Associate Members Male Over 65]])</f>
        <v>24</v>
      </c>
      <c r="I8" s="38"/>
      <c r="J8" s="39"/>
      <c r="K8" s="37">
        <v>10</v>
      </c>
      <c r="L8" s="37">
        <v>13</v>
      </c>
      <c r="M8" s="37">
        <v>10</v>
      </c>
      <c r="N8" s="37">
        <v>10</v>
      </c>
      <c r="O8" s="37">
        <v>9</v>
      </c>
      <c r="P8" s="37">
        <v>9</v>
      </c>
      <c r="Q8" s="37"/>
      <c r="R8" s="37">
        <v>8</v>
      </c>
      <c r="S8" s="37"/>
      <c r="T8" s="37">
        <v>6</v>
      </c>
      <c r="U8" s="37">
        <v>4</v>
      </c>
      <c r="V8" s="37">
        <v>1</v>
      </c>
      <c r="W8" s="37">
        <v>1</v>
      </c>
      <c r="X8" s="37">
        <v>6</v>
      </c>
      <c r="Y8" s="37">
        <v>3</v>
      </c>
      <c r="Z8" s="37">
        <v>2</v>
      </c>
      <c r="AA8" s="37">
        <v>1</v>
      </c>
      <c r="AB8" s="37"/>
      <c r="AC8" s="37">
        <v>4</v>
      </c>
      <c r="AD8" s="37"/>
      <c r="AE8" s="37"/>
      <c r="AF8" s="37">
        <v>7</v>
      </c>
      <c r="AG8" s="37">
        <v>4</v>
      </c>
      <c r="AH8" s="37">
        <v>8</v>
      </c>
      <c r="AI8" s="37"/>
      <c r="AJ8" s="37"/>
      <c r="AK8" s="37"/>
      <c r="AL8" s="37"/>
      <c r="AM8" s="37"/>
      <c r="AN8" s="37"/>
      <c r="AO8" s="37">
        <v>11</v>
      </c>
      <c r="AP8" s="37">
        <v>3</v>
      </c>
      <c r="AQ8" s="37">
        <v>14</v>
      </c>
      <c r="AR8" s="73"/>
      <c r="AS8" s="73"/>
      <c r="AT8" s="73"/>
      <c r="AU8" s="73"/>
      <c r="AV8" s="73">
        <v>1</v>
      </c>
      <c r="AW8" s="73">
        <v>10</v>
      </c>
      <c r="AX8" s="73"/>
      <c r="AY8" s="73"/>
      <c r="AZ8" s="73"/>
      <c r="BA8" s="73"/>
      <c r="BB8" s="73"/>
      <c r="BC8" s="73"/>
      <c r="BD8" s="73"/>
      <c r="BE8" s="73"/>
      <c r="BF8" s="73">
        <v>8</v>
      </c>
      <c r="BG8" s="73">
        <v>2</v>
      </c>
      <c r="BH8" s="73"/>
      <c r="BI8" s="73"/>
      <c r="BJ8" s="73">
        <v>7</v>
      </c>
      <c r="BK8" s="73">
        <v>2</v>
      </c>
      <c r="BL8" s="73"/>
      <c r="BM8" s="73"/>
      <c r="BN8" s="73">
        <v>2</v>
      </c>
      <c r="BO8" s="73"/>
      <c r="BP8" s="73"/>
      <c r="BQ8" s="73"/>
      <c r="BR8" s="73">
        <v>10</v>
      </c>
      <c r="BS8" s="73">
        <v>1</v>
      </c>
    </row>
    <row r="9" spans="1:71" ht="17.899999999999999" customHeight="1" x14ac:dyDescent="0.35">
      <c r="A9" s="35">
        <f t="shared" si="0"/>
        <v>6</v>
      </c>
      <c r="B9" s="35" t="s">
        <v>93</v>
      </c>
      <c r="C9" s="35">
        <v>9334</v>
      </c>
      <c r="D9" s="36" t="s">
        <v>289</v>
      </c>
      <c r="E9" s="36"/>
      <c r="F9" s="35" t="s">
        <v>105</v>
      </c>
      <c r="G9" s="37">
        <f>SUM(tblPacific[[#This Row],[Roll Members No Data ]:[Roll Members Male Over 65]])</f>
        <v>41</v>
      </c>
      <c r="H9" s="37">
        <f>SUM(tblPacific[[#This Row],[Associate Members No Data]:[Associate Members Male Over 65]])</f>
        <v>0</v>
      </c>
      <c r="I9" s="38"/>
      <c r="J9" s="39"/>
      <c r="K9" s="39">
        <v>3</v>
      </c>
      <c r="L9" s="39">
        <v>9</v>
      </c>
      <c r="M9" s="39">
        <v>5</v>
      </c>
      <c r="N9" s="39">
        <v>7</v>
      </c>
      <c r="O9" s="39">
        <v>3</v>
      </c>
      <c r="P9" s="39">
        <v>6</v>
      </c>
      <c r="Q9" s="39">
        <v>3</v>
      </c>
      <c r="R9" s="39">
        <v>5</v>
      </c>
      <c r="S9" s="39">
        <v>0</v>
      </c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>
        <v>20</v>
      </c>
      <c r="AG9" s="39">
        <v>6</v>
      </c>
      <c r="AH9" s="39">
        <v>41</v>
      </c>
      <c r="AI9" s="39"/>
      <c r="AJ9" s="39"/>
      <c r="AK9" s="39"/>
      <c r="AL9" s="39"/>
      <c r="AM9" s="39"/>
      <c r="AN9" s="39"/>
      <c r="AO9" s="39"/>
      <c r="AP9" s="39"/>
      <c r="AQ9" s="37"/>
      <c r="AR9" s="73">
        <v>1</v>
      </c>
      <c r="AS9" s="73">
        <v>40</v>
      </c>
      <c r="AT9" s="73"/>
      <c r="AU9" s="73"/>
      <c r="AV9" s="73"/>
      <c r="AW9" s="73"/>
      <c r="AX9" s="73"/>
      <c r="AY9" s="73"/>
      <c r="AZ9" s="73"/>
      <c r="BA9" s="73"/>
      <c r="BB9" s="73"/>
      <c r="BC9" s="73">
        <v>30</v>
      </c>
      <c r="BD9" s="73"/>
      <c r="BE9" s="73"/>
      <c r="BF9" s="73"/>
      <c r="BG9" s="73">
        <v>6</v>
      </c>
      <c r="BH9" s="73"/>
      <c r="BI9" s="73"/>
      <c r="BJ9" s="73"/>
      <c r="BK9" s="73">
        <v>12</v>
      </c>
      <c r="BL9" s="73"/>
      <c r="BM9" s="73"/>
      <c r="BN9" s="73"/>
      <c r="BO9" s="73">
        <v>32</v>
      </c>
      <c r="BP9" s="73"/>
      <c r="BQ9" s="73"/>
      <c r="BR9" s="73"/>
      <c r="BS9" s="73"/>
    </row>
    <row r="10" spans="1:71" ht="17.899999999999999" customHeight="1" x14ac:dyDescent="0.35">
      <c r="A10" s="35">
        <f t="shared" si="0"/>
        <v>7</v>
      </c>
      <c r="B10" s="35" t="s">
        <v>93</v>
      </c>
      <c r="C10" s="35">
        <v>9556</v>
      </c>
      <c r="D10" s="36" t="s">
        <v>290</v>
      </c>
      <c r="E10" s="36"/>
      <c r="F10" s="35" t="s">
        <v>109</v>
      </c>
      <c r="G10" s="37">
        <f>SUM(tblPacific[[#This Row],[Roll Members No Data ]:[Roll Members Male Over 65]])</f>
        <v>83</v>
      </c>
      <c r="H10" s="37">
        <f>SUM(tblPacific[[#This Row],[Associate Members No Data]:[Associate Members Male Over 65]])</f>
        <v>11</v>
      </c>
      <c r="I10" s="38"/>
      <c r="J10" s="39"/>
      <c r="K10" s="39">
        <v>8</v>
      </c>
      <c r="L10" s="39">
        <v>9</v>
      </c>
      <c r="M10" s="39">
        <v>8</v>
      </c>
      <c r="N10" s="39">
        <v>14</v>
      </c>
      <c r="O10" s="39">
        <v>6</v>
      </c>
      <c r="P10" s="39">
        <v>8</v>
      </c>
      <c r="Q10" s="39">
        <v>8</v>
      </c>
      <c r="R10" s="39">
        <v>22</v>
      </c>
      <c r="S10" s="39" t="s">
        <v>220</v>
      </c>
      <c r="T10" s="39">
        <v>2</v>
      </c>
      <c r="U10" s="39">
        <v>1</v>
      </c>
      <c r="V10" s="39">
        <v>2</v>
      </c>
      <c r="W10" s="39">
        <v>3</v>
      </c>
      <c r="X10" s="39"/>
      <c r="Y10" s="39">
        <v>1</v>
      </c>
      <c r="Z10" s="39">
        <v>1</v>
      </c>
      <c r="AA10" s="39">
        <v>1</v>
      </c>
      <c r="AB10" s="39"/>
      <c r="AC10" s="39">
        <v>1</v>
      </c>
      <c r="AD10" s="39">
        <v>4</v>
      </c>
      <c r="AE10" s="39"/>
      <c r="AF10" s="39">
        <v>10</v>
      </c>
      <c r="AG10" s="39">
        <v>22</v>
      </c>
      <c r="AH10" s="39">
        <v>32</v>
      </c>
      <c r="AI10" s="39">
        <v>3</v>
      </c>
      <c r="AJ10" s="39"/>
      <c r="AK10" s="39"/>
      <c r="AL10" s="39"/>
      <c r="AM10" s="39"/>
      <c r="AN10" s="39"/>
      <c r="AO10" s="39">
        <v>17</v>
      </c>
      <c r="AP10" s="39">
        <v>14</v>
      </c>
      <c r="AQ10" s="39">
        <v>13</v>
      </c>
      <c r="AR10" s="74"/>
      <c r="AS10" s="74"/>
      <c r="AT10" s="74"/>
      <c r="AU10" s="74"/>
      <c r="AV10" s="74">
        <v>1</v>
      </c>
      <c r="AW10" s="74">
        <v>40</v>
      </c>
      <c r="AX10" s="74"/>
      <c r="AY10" s="74"/>
      <c r="AZ10" s="74"/>
      <c r="BA10" s="74"/>
      <c r="BB10" s="74"/>
      <c r="BC10" s="74"/>
      <c r="BD10" s="74"/>
      <c r="BE10" s="74"/>
      <c r="BF10" s="74">
        <v>5</v>
      </c>
      <c r="BG10" s="74">
        <v>10</v>
      </c>
      <c r="BH10" s="74"/>
      <c r="BI10" s="74"/>
      <c r="BJ10" s="74"/>
      <c r="BK10" s="73"/>
      <c r="BL10" s="74"/>
      <c r="BM10" s="74"/>
      <c r="BN10" s="74">
        <v>2</v>
      </c>
      <c r="BO10" s="74">
        <v>15</v>
      </c>
      <c r="BP10" s="74"/>
      <c r="BQ10" s="74"/>
      <c r="BR10" s="74">
        <v>2</v>
      </c>
      <c r="BS10" s="74">
        <v>5</v>
      </c>
    </row>
    <row r="11" spans="1:71" ht="17.899999999999999" customHeight="1" x14ac:dyDescent="0.35">
      <c r="A11" s="35">
        <f t="shared" si="0"/>
        <v>8</v>
      </c>
      <c r="B11" s="35" t="s">
        <v>93</v>
      </c>
      <c r="C11" s="35">
        <v>9969</v>
      </c>
      <c r="D11" s="36" t="s">
        <v>291</v>
      </c>
      <c r="E11" s="36"/>
      <c r="F11" s="35" t="s">
        <v>109</v>
      </c>
      <c r="G11" s="37">
        <f>SUM(tblPacific[[#This Row],[Roll Members No Data ]:[Roll Members Male Over 65]])</f>
        <v>43</v>
      </c>
      <c r="H11" s="37">
        <f>SUM(tblPacific[[#This Row],[Associate Members No Data]:[Associate Members Male Over 65]])</f>
        <v>11</v>
      </c>
      <c r="I11" s="38"/>
      <c r="J11" s="39"/>
      <c r="K11" s="39">
        <v>2</v>
      </c>
      <c r="L11" s="39">
        <v>10</v>
      </c>
      <c r="M11" s="39">
        <v>10</v>
      </c>
      <c r="N11" s="39">
        <v>5</v>
      </c>
      <c r="O11" s="39">
        <v>1</v>
      </c>
      <c r="P11" s="39">
        <v>4</v>
      </c>
      <c r="Q11" s="39">
        <v>7</v>
      </c>
      <c r="R11" s="39">
        <v>4</v>
      </c>
      <c r="S11" s="39"/>
      <c r="T11" s="39"/>
      <c r="U11" s="39">
        <v>1</v>
      </c>
      <c r="V11" s="39">
        <v>2</v>
      </c>
      <c r="W11" s="39"/>
      <c r="X11" s="39">
        <v>2</v>
      </c>
      <c r="Y11" s="39">
        <v>3</v>
      </c>
      <c r="Z11" s="39">
        <v>2</v>
      </c>
      <c r="AA11" s="39">
        <v>1</v>
      </c>
      <c r="AB11" s="39"/>
      <c r="AC11" s="39">
        <v>1</v>
      </c>
      <c r="AD11" s="39"/>
      <c r="AE11" s="39">
        <v>2</v>
      </c>
      <c r="AF11" s="39">
        <v>10</v>
      </c>
      <c r="AG11" s="39">
        <v>6</v>
      </c>
      <c r="AH11" s="39">
        <v>50</v>
      </c>
      <c r="AI11" s="39"/>
      <c r="AJ11" s="39"/>
      <c r="AK11" s="39"/>
      <c r="AL11" s="39"/>
      <c r="AM11" s="39"/>
      <c r="AN11" s="39"/>
      <c r="AO11" s="39"/>
      <c r="AP11" s="39"/>
      <c r="AQ11" s="37"/>
      <c r="AR11" s="73">
        <v>1</v>
      </c>
      <c r="AS11" s="73">
        <v>40</v>
      </c>
      <c r="AT11" s="73"/>
      <c r="AU11" s="73"/>
      <c r="AV11" s="73"/>
      <c r="AW11" s="73"/>
      <c r="AX11" s="73"/>
      <c r="AY11" s="73"/>
      <c r="AZ11" s="73"/>
      <c r="BA11" s="73"/>
      <c r="BB11" s="73">
        <v>2</v>
      </c>
      <c r="BC11" s="73">
        <v>20</v>
      </c>
      <c r="BD11" s="73"/>
      <c r="BE11" s="73"/>
      <c r="BF11" s="73">
        <v>3</v>
      </c>
      <c r="BG11" s="73">
        <v>10</v>
      </c>
      <c r="BH11" s="73"/>
      <c r="BI11" s="73"/>
      <c r="BJ11" s="73">
        <v>6</v>
      </c>
      <c r="BK11" s="73">
        <v>10</v>
      </c>
      <c r="BL11" s="73"/>
      <c r="BM11" s="73"/>
      <c r="BN11" s="73">
        <v>2</v>
      </c>
      <c r="BO11" s="73">
        <v>20</v>
      </c>
      <c r="BP11" s="73"/>
      <c r="BQ11" s="73"/>
      <c r="BR11" s="73"/>
      <c r="BS11" s="73"/>
    </row>
    <row r="12" spans="1:71" ht="17.899999999999999" customHeight="1" x14ac:dyDescent="0.35">
      <c r="A12" s="35">
        <f t="shared" si="0"/>
        <v>9</v>
      </c>
      <c r="B12" s="35" t="s">
        <v>93</v>
      </c>
      <c r="C12" s="35">
        <v>19560</v>
      </c>
      <c r="D12" s="36" t="s">
        <v>292</v>
      </c>
      <c r="E12" s="36"/>
      <c r="F12" s="35" t="s">
        <v>109</v>
      </c>
      <c r="G12" s="37">
        <f>SUM(tblPacific[[#This Row],[Roll Members No Data ]:[Roll Members Male Over 65]])</f>
        <v>62</v>
      </c>
      <c r="H12" s="37">
        <f>SUM(tblPacific[[#This Row],[Associate Members No Data]:[Associate Members Male Over 65]])</f>
        <v>9</v>
      </c>
      <c r="I12" s="38"/>
      <c r="J12" s="39"/>
      <c r="K12" s="39">
        <v>16</v>
      </c>
      <c r="L12" s="39">
        <v>8</v>
      </c>
      <c r="M12" s="39">
        <v>10</v>
      </c>
      <c r="N12" s="39">
        <v>3</v>
      </c>
      <c r="O12" s="39">
        <v>12</v>
      </c>
      <c r="P12" s="39">
        <v>6</v>
      </c>
      <c r="Q12" s="39">
        <v>4</v>
      </c>
      <c r="R12" s="39">
        <v>3</v>
      </c>
      <c r="S12" s="39"/>
      <c r="T12" s="39">
        <v>2</v>
      </c>
      <c r="U12" s="39"/>
      <c r="V12" s="39">
        <v>3</v>
      </c>
      <c r="W12" s="39">
        <v>1</v>
      </c>
      <c r="X12" s="39">
        <v>2</v>
      </c>
      <c r="Y12" s="39"/>
      <c r="Z12" s="39"/>
      <c r="AA12" s="39">
        <v>1</v>
      </c>
      <c r="AB12" s="39"/>
      <c r="AC12" s="39"/>
      <c r="AD12" s="39"/>
      <c r="AE12" s="39"/>
      <c r="AF12" s="39">
        <v>6</v>
      </c>
      <c r="AG12" s="39">
        <v>7</v>
      </c>
      <c r="AH12" s="39">
        <v>19</v>
      </c>
      <c r="AI12" s="39"/>
      <c r="AJ12" s="39">
        <v>1</v>
      </c>
      <c r="AK12" s="39"/>
      <c r="AL12" s="39"/>
      <c r="AM12" s="39"/>
      <c r="AN12" s="39"/>
      <c r="AO12" s="39">
        <v>10</v>
      </c>
      <c r="AP12" s="39">
        <v>10</v>
      </c>
      <c r="AQ12" s="37">
        <v>20</v>
      </c>
      <c r="AR12" s="73"/>
      <c r="AS12" s="73"/>
      <c r="AT12" s="73">
        <v>1</v>
      </c>
      <c r="AU12" s="73">
        <v>40</v>
      </c>
      <c r="AV12" s="73"/>
      <c r="AW12" s="73"/>
      <c r="AX12" s="73">
        <v>1</v>
      </c>
      <c r="AY12" s="73">
        <v>20</v>
      </c>
      <c r="AZ12" s="73"/>
      <c r="BA12" s="73"/>
      <c r="BB12" s="73">
        <v>10</v>
      </c>
      <c r="BC12" s="73">
        <v>200</v>
      </c>
      <c r="BD12" s="73"/>
      <c r="BE12" s="73"/>
      <c r="BF12" s="73">
        <v>7</v>
      </c>
      <c r="BG12" s="73">
        <v>10</v>
      </c>
      <c r="BH12" s="73"/>
      <c r="BI12" s="73"/>
      <c r="BJ12" s="73">
        <v>7</v>
      </c>
      <c r="BK12" s="73">
        <v>10</v>
      </c>
      <c r="BL12" s="73"/>
      <c r="BM12" s="73"/>
      <c r="BN12" s="73">
        <v>6</v>
      </c>
      <c r="BO12" s="73">
        <v>20</v>
      </c>
      <c r="BP12" s="73"/>
      <c r="BQ12" s="73"/>
      <c r="BR12" s="73">
        <v>15</v>
      </c>
      <c r="BS12" s="73">
        <v>10</v>
      </c>
    </row>
    <row r="13" spans="1:71" ht="17.899999999999999" customHeight="1" x14ac:dyDescent="0.35">
      <c r="A13" s="35">
        <f t="shared" si="0"/>
        <v>10</v>
      </c>
      <c r="B13" s="35" t="s">
        <v>93</v>
      </c>
      <c r="C13" s="35">
        <v>9345</v>
      </c>
      <c r="D13" s="36" t="s">
        <v>293</v>
      </c>
      <c r="E13" s="36"/>
      <c r="F13" s="35" t="s">
        <v>105</v>
      </c>
      <c r="G13" s="37">
        <f>SUM(tblPacific[[#This Row],[Roll Members No Data ]:[Roll Members Male Over 65]])</f>
        <v>203</v>
      </c>
      <c r="H13" s="37">
        <f>SUM(tblPacific[[#This Row],[Associate Members No Data]:[Associate Members Male Over 65]])</f>
        <v>7</v>
      </c>
      <c r="I13" s="38"/>
      <c r="J13" s="39"/>
      <c r="K13" s="39">
        <v>40</v>
      </c>
      <c r="L13" s="39">
        <v>28</v>
      </c>
      <c r="M13" s="39">
        <v>21</v>
      </c>
      <c r="N13" s="39">
        <v>10</v>
      </c>
      <c r="O13" s="39">
        <v>42</v>
      </c>
      <c r="P13" s="39">
        <v>32</v>
      </c>
      <c r="Q13" s="39">
        <v>20</v>
      </c>
      <c r="R13" s="39">
        <v>10</v>
      </c>
      <c r="S13" s="39"/>
      <c r="T13" s="39">
        <v>2</v>
      </c>
      <c r="U13" s="39">
        <v>1</v>
      </c>
      <c r="V13" s="39"/>
      <c r="W13" s="39"/>
      <c r="X13" s="39">
        <v>3</v>
      </c>
      <c r="Y13" s="39">
        <v>1</v>
      </c>
      <c r="Z13" s="39"/>
      <c r="AA13" s="39"/>
      <c r="AB13" s="39"/>
      <c r="AC13" s="39">
        <v>8</v>
      </c>
      <c r="AD13" s="39"/>
      <c r="AE13" s="39"/>
      <c r="AF13" s="39">
        <v>27</v>
      </c>
      <c r="AG13" s="39">
        <v>40</v>
      </c>
      <c r="AH13" s="39">
        <v>80</v>
      </c>
      <c r="AI13" s="39">
        <v>10</v>
      </c>
      <c r="AJ13" s="39"/>
      <c r="AK13" s="39"/>
      <c r="AL13" s="39">
        <v>8</v>
      </c>
      <c r="AM13" s="39"/>
      <c r="AN13" s="39">
        <v>4</v>
      </c>
      <c r="AO13" s="39">
        <v>40</v>
      </c>
      <c r="AP13" s="39">
        <v>20</v>
      </c>
      <c r="AQ13" s="39">
        <v>4</v>
      </c>
      <c r="AR13" s="74">
        <v>1</v>
      </c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3"/>
      <c r="BL13" s="74"/>
      <c r="BM13" s="74"/>
      <c r="BN13" s="74"/>
      <c r="BO13" s="74"/>
      <c r="BP13" s="74"/>
      <c r="BQ13" s="74"/>
      <c r="BR13" s="74"/>
      <c r="BS13" s="74"/>
    </row>
    <row r="14" spans="1:71" ht="17.899999999999999" customHeight="1" x14ac:dyDescent="0.35">
      <c r="A14" s="35">
        <f t="shared" si="0"/>
        <v>11</v>
      </c>
      <c r="B14" s="35" t="s">
        <v>93</v>
      </c>
      <c r="C14" s="35">
        <v>9322</v>
      </c>
      <c r="D14" s="36" t="s">
        <v>294</v>
      </c>
      <c r="E14" s="36"/>
      <c r="F14" s="35" t="s">
        <v>105</v>
      </c>
      <c r="G14" s="37">
        <f>SUM(tblPacific[[#This Row],[Roll Members No Data ]:[Roll Members Male Over 65]])</f>
        <v>56</v>
      </c>
      <c r="H14" s="37">
        <f>SUM(tblPacific[[#This Row],[Associate Members No Data]:[Associate Members Male Over 65]])</f>
        <v>58</v>
      </c>
      <c r="I14" s="38"/>
      <c r="J14" s="39"/>
      <c r="K14" s="39">
        <v>10</v>
      </c>
      <c r="L14" s="39">
        <v>14</v>
      </c>
      <c r="M14" s="39">
        <v>7</v>
      </c>
      <c r="N14" s="39">
        <v>6</v>
      </c>
      <c r="O14" s="39">
        <v>6</v>
      </c>
      <c r="P14" s="39">
        <v>4</v>
      </c>
      <c r="Q14" s="39">
        <v>7</v>
      </c>
      <c r="R14" s="39">
        <v>2</v>
      </c>
      <c r="S14" s="39"/>
      <c r="T14" s="39">
        <v>15</v>
      </c>
      <c r="U14" s="39">
        <v>12</v>
      </c>
      <c r="V14" s="39">
        <v>2</v>
      </c>
      <c r="W14" s="39">
        <v>1</v>
      </c>
      <c r="X14" s="39">
        <v>15</v>
      </c>
      <c r="Y14" s="39">
        <v>9</v>
      </c>
      <c r="Z14" s="39">
        <v>2</v>
      </c>
      <c r="AA14" s="39">
        <v>2</v>
      </c>
      <c r="AB14" s="39">
        <v>3</v>
      </c>
      <c r="AC14" s="39"/>
      <c r="AD14" s="39">
        <v>1</v>
      </c>
      <c r="AE14" s="39"/>
      <c r="AF14" s="39">
        <v>43</v>
      </c>
      <c r="AG14" s="39">
        <v>20</v>
      </c>
      <c r="AH14" s="39">
        <v>70</v>
      </c>
      <c r="AI14" s="39">
        <v>2</v>
      </c>
      <c r="AJ14" s="39"/>
      <c r="AK14" s="39"/>
      <c r="AL14" s="39"/>
      <c r="AM14" s="39">
        <v>2</v>
      </c>
      <c r="AN14" s="39">
        <v>1</v>
      </c>
      <c r="AO14" s="39">
        <v>43</v>
      </c>
      <c r="AP14" s="39">
        <v>18</v>
      </c>
      <c r="AQ14" s="37">
        <v>37</v>
      </c>
      <c r="AR14" s="73">
        <v>2</v>
      </c>
      <c r="AS14" s="73">
        <v>35</v>
      </c>
      <c r="AT14" s="73"/>
      <c r="AU14" s="73"/>
      <c r="AV14" s="73">
        <v>3</v>
      </c>
      <c r="AW14" s="73">
        <v>30</v>
      </c>
      <c r="AX14" s="73"/>
      <c r="AY14" s="73"/>
      <c r="AZ14" s="73"/>
      <c r="BA14" s="73"/>
      <c r="BB14" s="73">
        <v>16</v>
      </c>
      <c r="BC14" s="73">
        <v>30</v>
      </c>
      <c r="BD14" s="73"/>
      <c r="BE14" s="73"/>
      <c r="BF14" s="73">
        <v>2</v>
      </c>
      <c r="BG14" s="73">
        <v>14</v>
      </c>
      <c r="BH14" s="73"/>
      <c r="BI14" s="73"/>
      <c r="BJ14" s="73">
        <v>10</v>
      </c>
      <c r="BK14" s="73">
        <v>30</v>
      </c>
      <c r="BL14" s="73"/>
      <c r="BM14" s="73"/>
      <c r="BN14" s="73">
        <v>1</v>
      </c>
      <c r="BO14" s="73">
        <v>10</v>
      </c>
      <c r="BP14" s="73"/>
      <c r="BQ14" s="73"/>
      <c r="BR14" s="73"/>
      <c r="BS14" s="73"/>
    </row>
    <row r="15" spans="1:71" ht="17.899999999999999" customHeight="1" x14ac:dyDescent="0.35">
      <c r="A15" s="35">
        <f t="shared" si="0"/>
        <v>12</v>
      </c>
      <c r="B15" s="35" t="s">
        <v>93</v>
      </c>
      <c r="C15" s="35">
        <v>9336</v>
      </c>
      <c r="D15" s="36" t="s">
        <v>295</v>
      </c>
      <c r="E15" s="36"/>
      <c r="F15" s="35" t="s">
        <v>109</v>
      </c>
      <c r="G15" s="37">
        <f>SUM(tblPacific[[#This Row],[Roll Members No Data ]:[Roll Members Male Over 65]])</f>
        <v>146</v>
      </c>
      <c r="H15" s="37">
        <f>SUM(tblPacific[[#This Row],[Associate Members No Data]:[Associate Members Male Over 65]])</f>
        <v>35</v>
      </c>
      <c r="I15" s="38"/>
      <c r="J15" s="39"/>
      <c r="K15" s="39">
        <v>34</v>
      </c>
      <c r="L15" s="39">
        <v>18</v>
      </c>
      <c r="M15" s="39">
        <v>20</v>
      </c>
      <c r="N15" s="39">
        <v>12</v>
      </c>
      <c r="O15" s="39">
        <v>24</v>
      </c>
      <c r="P15" s="39">
        <v>12</v>
      </c>
      <c r="Q15" s="39">
        <v>16</v>
      </c>
      <c r="R15" s="39">
        <v>10</v>
      </c>
      <c r="S15" s="39"/>
      <c r="T15" s="39">
        <v>4</v>
      </c>
      <c r="U15" s="39">
        <v>9</v>
      </c>
      <c r="V15" s="39">
        <v>4</v>
      </c>
      <c r="W15" s="39">
        <v>2</v>
      </c>
      <c r="X15" s="39">
        <v>4</v>
      </c>
      <c r="Y15" s="39">
        <v>9</v>
      </c>
      <c r="Z15" s="39">
        <v>1</v>
      </c>
      <c r="AA15" s="39">
        <v>2</v>
      </c>
      <c r="AB15" s="39"/>
      <c r="AC15" s="39">
        <v>2</v>
      </c>
      <c r="AD15" s="39">
        <v>4</v>
      </c>
      <c r="AE15" s="39">
        <v>15</v>
      </c>
      <c r="AF15" s="39">
        <v>30</v>
      </c>
      <c r="AG15" s="39">
        <v>14</v>
      </c>
      <c r="AH15" s="39">
        <v>104</v>
      </c>
      <c r="AI15" s="39"/>
      <c r="AJ15" s="39"/>
      <c r="AK15" s="39"/>
      <c r="AL15" s="39"/>
      <c r="AM15" s="39"/>
      <c r="AN15" s="39">
        <v>2</v>
      </c>
      <c r="AO15" s="39">
        <v>30</v>
      </c>
      <c r="AP15" s="39">
        <v>15</v>
      </c>
      <c r="AQ15" s="37">
        <v>97</v>
      </c>
      <c r="AR15" s="73">
        <v>1</v>
      </c>
      <c r="AS15" s="73">
        <v>40</v>
      </c>
      <c r="AT15" s="73"/>
      <c r="AU15" s="73"/>
      <c r="AV15" s="73"/>
      <c r="AW15" s="73"/>
      <c r="AX15" s="73"/>
      <c r="AY15" s="73"/>
      <c r="AZ15" s="73"/>
      <c r="BA15" s="73"/>
      <c r="BB15" s="73">
        <v>14</v>
      </c>
      <c r="BC15" s="73">
        <v>14</v>
      </c>
      <c r="BD15" s="73"/>
      <c r="BE15" s="73"/>
      <c r="BF15" s="73">
        <v>12</v>
      </c>
      <c r="BG15" s="73">
        <v>96</v>
      </c>
      <c r="BH15" s="73"/>
      <c r="BI15" s="73"/>
      <c r="BJ15" s="73">
        <v>11</v>
      </c>
      <c r="BK15" s="73">
        <v>44</v>
      </c>
      <c r="BL15" s="73"/>
      <c r="BM15" s="73"/>
      <c r="BN15" s="73">
        <v>3</v>
      </c>
      <c r="BO15" s="73">
        <v>90</v>
      </c>
      <c r="BP15" s="73"/>
      <c r="BQ15" s="73"/>
      <c r="BR15" s="73">
        <v>3</v>
      </c>
      <c r="BS15" s="73">
        <v>40</v>
      </c>
    </row>
    <row r="16" spans="1:71" ht="17.899999999999999" customHeight="1" x14ac:dyDescent="0.35">
      <c r="A16" s="35">
        <f t="shared" si="0"/>
        <v>13</v>
      </c>
      <c r="B16" s="35" t="s">
        <v>93</v>
      </c>
      <c r="C16" s="35">
        <v>19619</v>
      </c>
      <c r="D16" s="36" t="s">
        <v>296</v>
      </c>
      <c r="E16" s="36"/>
      <c r="F16" s="35" t="s">
        <v>105</v>
      </c>
      <c r="G16" s="37">
        <f>SUM(tblPacific[[#This Row],[Roll Members No Data ]:[Roll Members Male Over 65]])</f>
        <v>112</v>
      </c>
      <c r="H16" s="37">
        <f>SUM(tblPacific[[#This Row],[Associate Members No Data]:[Associate Members Male Over 65]])</f>
        <v>11</v>
      </c>
      <c r="I16" s="38"/>
      <c r="J16" s="39"/>
      <c r="K16" s="39">
        <v>37</v>
      </c>
      <c r="L16" s="39">
        <v>11</v>
      </c>
      <c r="M16" s="39">
        <v>12</v>
      </c>
      <c r="N16" s="39">
        <v>2</v>
      </c>
      <c r="O16" s="39">
        <v>16</v>
      </c>
      <c r="P16" s="39">
        <v>13</v>
      </c>
      <c r="Q16" s="39">
        <v>17</v>
      </c>
      <c r="R16" s="39">
        <v>4</v>
      </c>
      <c r="S16" s="39"/>
      <c r="T16" s="39">
        <v>1</v>
      </c>
      <c r="U16" s="39">
        <v>2</v>
      </c>
      <c r="V16" s="39">
        <v>2</v>
      </c>
      <c r="W16" s="39">
        <v>2</v>
      </c>
      <c r="X16" s="39">
        <v>1</v>
      </c>
      <c r="Y16" s="39">
        <v>1</v>
      </c>
      <c r="Z16" s="39">
        <v>2</v>
      </c>
      <c r="AA16" s="39"/>
      <c r="AB16" s="39">
        <v>7</v>
      </c>
      <c r="AC16" s="39"/>
      <c r="AD16" s="39">
        <v>4</v>
      </c>
      <c r="AE16" s="39">
        <v>3</v>
      </c>
      <c r="AF16" s="39">
        <v>28</v>
      </c>
      <c r="AG16" s="39">
        <v>20</v>
      </c>
      <c r="AH16" s="39"/>
      <c r="AI16" s="39">
        <v>3</v>
      </c>
      <c r="AJ16" s="39"/>
      <c r="AK16" s="39">
        <v>2</v>
      </c>
      <c r="AL16" s="39">
        <v>2</v>
      </c>
      <c r="AM16" s="39"/>
      <c r="AN16" s="39">
        <v>2</v>
      </c>
      <c r="AO16" s="39">
        <v>20</v>
      </c>
      <c r="AP16" s="39">
        <v>15</v>
      </c>
      <c r="AQ16" s="37">
        <v>45</v>
      </c>
      <c r="AR16" s="73"/>
      <c r="AS16" s="73"/>
      <c r="AT16" s="73"/>
      <c r="AU16" s="73"/>
      <c r="AV16" s="73"/>
      <c r="AW16" s="73"/>
      <c r="AX16" s="73">
        <v>1</v>
      </c>
      <c r="AY16" s="73">
        <v>40</v>
      </c>
      <c r="AZ16" s="73"/>
      <c r="BA16" s="73"/>
      <c r="BB16" s="73">
        <v>1</v>
      </c>
      <c r="BC16" s="73">
        <v>40</v>
      </c>
      <c r="BD16" s="73"/>
      <c r="BE16" s="73"/>
      <c r="BF16" s="73"/>
      <c r="BG16" s="73">
        <v>2</v>
      </c>
      <c r="BH16" s="73"/>
      <c r="BI16" s="73"/>
      <c r="BJ16" s="73"/>
      <c r="BK16" s="73">
        <v>3</v>
      </c>
      <c r="BL16" s="73"/>
      <c r="BM16" s="73"/>
      <c r="BN16" s="73"/>
      <c r="BO16" s="73">
        <v>1.5</v>
      </c>
      <c r="BP16" s="73"/>
      <c r="BQ16" s="73"/>
      <c r="BR16" s="73"/>
      <c r="BS16" s="73">
        <v>20</v>
      </c>
    </row>
    <row r="17" spans="1:71" ht="17.899999999999999" customHeight="1" x14ac:dyDescent="0.35">
      <c r="A17" s="35">
        <f t="shared" si="0"/>
        <v>14</v>
      </c>
      <c r="B17" s="35" t="s">
        <v>93</v>
      </c>
      <c r="C17" s="35">
        <v>9329</v>
      </c>
      <c r="D17" s="36" t="s">
        <v>297</v>
      </c>
      <c r="E17" s="36"/>
      <c r="F17" s="35" t="s">
        <v>109</v>
      </c>
      <c r="G17" s="37">
        <f>SUM(tblPacific[[#This Row],[Roll Members No Data ]:[Roll Members Male Over 65]])</f>
        <v>203</v>
      </c>
      <c r="H17" s="37">
        <f>SUM(tblPacific[[#This Row],[Associate Members No Data]:[Associate Members Male Over 65]])</f>
        <v>0</v>
      </c>
      <c r="I17" s="38"/>
      <c r="J17" s="39"/>
      <c r="K17" s="39">
        <v>16</v>
      </c>
      <c r="L17" s="39">
        <v>36</v>
      </c>
      <c r="M17" s="39">
        <v>41</v>
      </c>
      <c r="N17" s="39">
        <v>28</v>
      </c>
      <c r="O17" s="39">
        <v>18</v>
      </c>
      <c r="P17" s="39">
        <v>19</v>
      </c>
      <c r="Q17" s="39">
        <v>21</v>
      </c>
      <c r="R17" s="39">
        <v>24</v>
      </c>
      <c r="S17" s="39">
        <v>0</v>
      </c>
      <c r="T17" s="39"/>
      <c r="U17" s="39"/>
      <c r="V17" s="39"/>
      <c r="W17" s="39"/>
      <c r="X17" s="39"/>
      <c r="Y17" s="39"/>
      <c r="Z17" s="39"/>
      <c r="AA17" s="39"/>
      <c r="AB17" s="39">
        <v>1</v>
      </c>
      <c r="AC17" s="39">
        <v>1</v>
      </c>
      <c r="AD17" s="39"/>
      <c r="AE17" s="39">
        <v>19</v>
      </c>
      <c r="AF17" s="39">
        <v>25</v>
      </c>
      <c r="AG17" s="39">
        <v>17</v>
      </c>
      <c r="AH17" s="39">
        <v>120</v>
      </c>
      <c r="AI17" s="39">
        <v>1</v>
      </c>
      <c r="AJ17" s="39"/>
      <c r="AK17" s="39"/>
      <c r="AL17" s="39"/>
      <c r="AM17" s="39"/>
      <c r="AN17" s="39"/>
      <c r="AO17" s="39">
        <v>25</v>
      </c>
      <c r="AP17" s="39">
        <v>17</v>
      </c>
      <c r="AQ17" s="37">
        <v>120</v>
      </c>
      <c r="AR17" s="73">
        <v>1</v>
      </c>
      <c r="AS17" s="73">
        <v>40</v>
      </c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>
        <v>15</v>
      </c>
      <c r="BG17" s="73">
        <v>5</v>
      </c>
      <c r="BH17" s="73"/>
      <c r="BI17" s="73"/>
      <c r="BJ17" s="73">
        <v>15</v>
      </c>
      <c r="BK17" s="73">
        <v>5</v>
      </c>
      <c r="BL17" s="73">
        <v>1</v>
      </c>
      <c r="BM17" s="73">
        <v>20</v>
      </c>
      <c r="BN17" s="73"/>
      <c r="BO17" s="73"/>
      <c r="BP17" s="73"/>
      <c r="BQ17" s="73"/>
      <c r="BR17" s="73"/>
      <c r="BS17" s="73"/>
    </row>
    <row r="18" spans="1:71" s="55" customFormat="1" ht="17.899999999999999" customHeight="1" x14ac:dyDescent="0.35">
      <c r="A18" s="49"/>
      <c r="B18" s="49"/>
      <c r="C18" s="50"/>
      <c r="D18" s="51" t="s">
        <v>96</v>
      </c>
      <c r="E18" s="51"/>
      <c r="F18" s="49"/>
      <c r="G18" s="52">
        <f>SUBTOTAL(109,G4:G17)</f>
        <v>1387</v>
      </c>
      <c r="H18" s="52">
        <f>SUBTOTAL(109,H4:H17)</f>
        <v>253</v>
      </c>
      <c r="I18" s="52">
        <f t="shared" ref="I18:BS18" si="1">SUBTOTAL(109,I4:I17)</f>
        <v>0</v>
      </c>
      <c r="J18" s="52">
        <f t="shared" si="1"/>
        <v>0</v>
      </c>
      <c r="K18" s="52">
        <f t="shared" si="1"/>
        <v>256</v>
      </c>
      <c r="L18" s="52">
        <f t="shared" si="1"/>
        <v>204</v>
      </c>
      <c r="M18" s="52">
        <f t="shared" si="1"/>
        <v>181</v>
      </c>
      <c r="N18" s="52">
        <f t="shared" si="1"/>
        <v>123</v>
      </c>
      <c r="O18" s="52">
        <f t="shared" si="1"/>
        <v>216</v>
      </c>
      <c r="P18" s="52">
        <f t="shared" si="1"/>
        <v>158</v>
      </c>
      <c r="Q18" s="52">
        <f t="shared" si="1"/>
        <v>134</v>
      </c>
      <c r="R18" s="52">
        <f t="shared" si="1"/>
        <v>115</v>
      </c>
      <c r="S18" s="52">
        <f t="shared" si="1"/>
        <v>0</v>
      </c>
      <c r="T18" s="52">
        <f t="shared" si="1"/>
        <v>44</v>
      </c>
      <c r="U18" s="52">
        <f t="shared" si="1"/>
        <v>39</v>
      </c>
      <c r="V18" s="52">
        <f t="shared" si="1"/>
        <v>24</v>
      </c>
      <c r="W18" s="52">
        <f t="shared" si="1"/>
        <v>16</v>
      </c>
      <c r="X18" s="52">
        <f t="shared" si="1"/>
        <v>54</v>
      </c>
      <c r="Y18" s="52">
        <f t="shared" si="1"/>
        <v>40</v>
      </c>
      <c r="Z18" s="52">
        <f t="shared" si="1"/>
        <v>21</v>
      </c>
      <c r="AA18" s="52">
        <f t="shared" si="1"/>
        <v>15</v>
      </c>
      <c r="AB18" s="52">
        <f t="shared" si="1"/>
        <v>37</v>
      </c>
      <c r="AC18" s="52">
        <f t="shared" si="1"/>
        <v>23</v>
      </c>
      <c r="AD18" s="52">
        <f t="shared" si="1"/>
        <v>16</v>
      </c>
      <c r="AE18" s="52">
        <f t="shared" si="1"/>
        <v>44</v>
      </c>
      <c r="AF18" s="52">
        <f t="shared" si="1"/>
        <v>279</v>
      </c>
      <c r="AG18" s="52">
        <f t="shared" si="1"/>
        <v>223</v>
      </c>
      <c r="AH18" s="52">
        <f t="shared" si="1"/>
        <v>726</v>
      </c>
      <c r="AI18" s="52">
        <f t="shared" si="1"/>
        <v>25</v>
      </c>
      <c r="AJ18" s="52">
        <f t="shared" si="1"/>
        <v>1</v>
      </c>
      <c r="AK18" s="52">
        <f t="shared" si="1"/>
        <v>2</v>
      </c>
      <c r="AL18" s="52">
        <f t="shared" si="1"/>
        <v>13</v>
      </c>
      <c r="AM18" s="52">
        <f t="shared" si="1"/>
        <v>2</v>
      </c>
      <c r="AN18" s="52">
        <f t="shared" si="1"/>
        <v>11</v>
      </c>
      <c r="AO18" s="52">
        <f t="shared" si="1"/>
        <v>219</v>
      </c>
      <c r="AP18" s="52">
        <f t="shared" si="1"/>
        <v>140</v>
      </c>
      <c r="AQ18" s="52">
        <f t="shared" si="1"/>
        <v>364</v>
      </c>
      <c r="AR18" s="52">
        <f t="shared" si="1"/>
        <v>9</v>
      </c>
      <c r="AS18" s="52">
        <f t="shared" si="1"/>
        <v>275</v>
      </c>
      <c r="AT18" s="52">
        <f t="shared" si="1"/>
        <v>1</v>
      </c>
      <c r="AU18" s="52">
        <f t="shared" si="1"/>
        <v>40</v>
      </c>
      <c r="AV18" s="52">
        <f t="shared" si="1"/>
        <v>7</v>
      </c>
      <c r="AW18" s="52">
        <f t="shared" si="1"/>
        <v>150</v>
      </c>
      <c r="AX18" s="52">
        <f t="shared" si="1"/>
        <v>2</v>
      </c>
      <c r="AY18" s="52">
        <f t="shared" si="1"/>
        <v>60</v>
      </c>
      <c r="AZ18" s="52">
        <f t="shared" si="1"/>
        <v>0</v>
      </c>
      <c r="BA18" s="52">
        <f t="shared" si="1"/>
        <v>0</v>
      </c>
      <c r="BB18" s="52">
        <f t="shared" si="1"/>
        <v>45</v>
      </c>
      <c r="BC18" s="52">
        <f t="shared" si="1"/>
        <v>336</v>
      </c>
      <c r="BD18" s="52">
        <f t="shared" si="1"/>
        <v>0</v>
      </c>
      <c r="BE18" s="52">
        <f t="shared" si="1"/>
        <v>0</v>
      </c>
      <c r="BF18" s="52">
        <f t="shared" si="1"/>
        <v>53</v>
      </c>
      <c r="BG18" s="52">
        <f t="shared" si="1"/>
        <v>157.5</v>
      </c>
      <c r="BH18" s="52">
        <f t="shared" si="1"/>
        <v>0</v>
      </c>
      <c r="BI18" s="52">
        <f t="shared" si="1"/>
        <v>0</v>
      </c>
      <c r="BJ18" s="52">
        <f t="shared" si="1"/>
        <v>56</v>
      </c>
      <c r="BK18" s="52">
        <f t="shared" si="1"/>
        <v>116</v>
      </c>
      <c r="BL18" s="52">
        <f t="shared" si="1"/>
        <v>1</v>
      </c>
      <c r="BM18" s="52">
        <f t="shared" si="1"/>
        <v>20</v>
      </c>
      <c r="BN18" s="52">
        <f t="shared" si="1"/>
        <v>20</v>
      </c>
      <c r="BO18" s="52">
        <f t="shared" si="1"/>
        <v>207.5</v>
      </c>
      <c r="BP18" s="52">
        <f t="shared" si="1"/>
        <v>0</v>
      </c>
      <c r="BQ18" s="52">
        <f t="shared" si="1"/>
        <v>0</v>
      </c>
      <c r="BR18" s="52">
        <f t="shared" si="1"/>
        <v>30</v>
      </c>
      <c r="BS18" s="52">
        <f t="shared" si="1"/>
        <v>76</v>
      </c>
    </row>
    <row r="19" spans="1:71" s="55" customFormat="1" ht="17.899999999999999" customHeight="1" x14ac:dyDescent="0.35">
      <c r="A19" s="49"/>
      <c r="B19" s="49"/>
      <c r="C19" s="50"/>
      <c r="D19" s="51" t="s">
        <v>97</v>
      </c>
      <c r="E19" s="51"/>
      <c r="F19" s="49"/>
      <c r="G19" s="52">
        <v>1428</v>
      </c>
      <c r="H19" s="52">
        <v>280</v>
      </c>
      <c r="I19" s="52">
        <v>0</v>
      </c>
      <c r="J19" s="53">
        <v>0</v>
      </c>
      <c r="K19" s="60">
        <v>246</v>
      </c>
      <c r="L19" s="60">
        <v>223</v>
      </c>
      <c r="M19" s="60">
        <v>184</v>
      </c>
      <c r="N19" s="60">
        <v>117</v>
      </c>
      <c r="O19" s="60">
        <v>193</v>
      </c>
      <c r="P19" s="60">
        <v>190</v>
      </c>
      <c r="Q19" s="60">
        <v>161</v>
      </c>
      <c r="R19" s="60">
        <v>114</v>
      </c>
      <c r="S19" s="61">
        <v>0</v>
      </c>
      <c r="T19" s="60">
        <v>61</v>
      </c>
      <c r="U19" s="60">
        <v>38</v>
      </c>
      <c r="V19" s="60">
        <v>22</v>
      </c>
      <c r="W19" s="60">
        <v>15</v>
      </c>
      <c r="X19" s="60">
        <v>69</v>
      </c>
      <c r="Y19" s="60">
        <v>35</v>
      </c>
      <c r="Z19" s="60">
        <v>25</v>
      </c>
      <c r="AA19" s="60">
        <v>15</v>
      </c>
      <c r="AB19" s="60">
        <v>58</v>
      </c>
      <c r="AC19" s="60">
        <v>20</v>
      </c>
      <c r="AD19" s="60">
        <v>14</v>
      </c>
      <c r="AE19" s="60">
        <v>24</v>
      </c>
      <c r="AF19" s="60">
        <v>302</v>
      </c>
      <c r="AG19" s="60">
        <v>240</v>
      </c>
      <c r="AH19" s="60">
        <v>679</v>
      </c>
      <c r="AI19" s="60">
        <v>25</v>
      </c>
      <c r="AJ19" s="60">
        <v>0</v>
      </c>
      <c r="AK19" s="60">
        <v>2</v>
      </c>
      <c r="AL19" s="60">
        <v>12</v>
      </c>
      <c r="AM19" s="60">
        <v>2</v>
      </c>
      <c r="AN19" s="60">
        <v>8</v>
      </c>
      <c r="AO19" s="60">
        <v>243</v>
      </c>
      <c r="AP19" s="60">
        <v>152</v>
      </c>
      <c r="AQ19" s="60">
        <v>396</v>
      </c>
      <c r="AR19" s="124">
        <v>9</v>
      </c>
      <c r="AS19" s="124">
        <v>275</v>
      </c>
      <c r="AT19" s="124">
        <v>3</v>
      </c>
      <c r="AU19" s="124">
        <v>44</v>
      </c>
      <c r="AV19" s="124">
        <v>8</v>
      </c>
      <c r="AW19" s="124">
        <v>114</v>
      </c>
      <c r="AX19" s="124">
        <v>4</v>
      </c>
      <c r="AY19" s="124">
        <v>64</v>
      </c>
      <c r="AZ19" s="124">
        <v>0</v>
      </c>
      <c r="BA19" s="124">
        <v>0</v>
      </c>
      <c r="BB19" s="124">
        <v>42</v>
      </c>
      <c r="BC19" s="124">
        <v>334</v>
      </c>
      <c r="BD19" s="124">
        <v>0</v>
      </c>
      <c r="BE19" s="124">
        <v>0</v>
      </c>
      <c r="BF19" s="124">
        <v>51</v>
      </c>
      <c r="BG19" s="124">
        <v>154</v>
      </c>
      <c r="BH19" s="124">
        <v>0</v>
      </c>
      <c r="BI19" s="124">
        <v>0</v>
      </c>
      <c r="BJ19" s="124">
        <v>54</v>
      </c>
      <c r="BK19" s="124">
        <v>88</v>
      </c>
      <c r="BL19" s="124">
        <v>1</v>
      </c>
      <c r="BM19" s="124">
        <v>20</v>
      </c>
      <c r="BN19" s="124">
        <v>21</v>
      </c>
      <c r="BO19" s="124">
        <v>184.5</v>
      </c>
      <c r="BP19" s="124">
        <v>2</v>
      </c>
      <c r="BQ19" s="124">
        <v>8</v>
      </c>
      <c r="BR19" s="124">
        <v>28</v>
      </c>
      <c r="BS19" s="124">
        <v>71</v>
      </c>
    </row>
    <row r="20" spans="1:71" s="55" customFormat="1" ht="15.5" x14ac:dyDescent="0.35">
      <c r="A20" s="49"/>
      <c r="B20" s="49"/>
      <c r="C20" s="50"/>
      <c r="D20" s="51" t="s">
        <v>98</v>
      </c>
      <c r="E20" s="51"/>
      <c r="F20" s="49"/>
      <c r="G20" s="62">
        <f>G18/G19</f>
        <v>0.97128851540616246</v>
      </c>
      <c r="H20" s="62">
        <f t="shared" ref="H20:BS20" si="2">H18/H19</f>
        <v>0.90357142857142858</v>
      </c>
      <c r="I20" s="62"/>
      <c r="J20" s="62"/>
      <c r="K20" s="62">
        <f t="shared" si="2"/>
        <v>1.0406504065040652</v>
      </c>
      <c r="L20" s="62">
        <f t="shared" si="2"/>
        <v>0.91479820627802688</v>
      </c>
      <c r="M20" s="62">
        <f t="shared" si="2"/>
        <v>0.98369565217391308</v>
      </c>
      <c r="N20" s="62">
        <f t="shared" si="2"/>
        <v>1.0512820512820513</v>
      </c>
      <c r="O20" s="62">
        <f t="shared" si="2"/>
        <v>1.1191709844559585</v>
      </c>
      <c r="P20" s="62">
        <f t="shared" si="2"/>
        <v>0.83157894736842108</v>
      </c>
      <c r="Q20" s="62">
        <f t="shared" si="2"/>
        <v>0.83229813664596275</v>
      </c>
      <c r="R20" s="62">
        <f t="shared" si="2"/>
        <v>1.0087719298245614</v>
      </c>
      <c r="S20" s="62"/>
      <c r="T20" s="62">
        <f t="shared" si="2"/>
        <v>0.72131147540983609</v>
      </c>
      <c r="U20" s="62">
        <f t="shared" si="2"/>
        <v>1.0263157894736843</v>
      </c>
      <c r="V20" s="62">
        <f t="shared" si="2"/>
        <v>1.0909090909090908</v>
      </c>
      <c r="W20" s="62">
        <f t="shared" si="2"/>
        <v>1.0666666666666667</v>
      </c>
      <c r="X20" s="62">
        <f t="shared" si="2"/>
        <v>0.78260869565217395</v>
      </c>
      <c r="Y20" s="62">
        <f t="shared" si="2"/>
        <v>1.1428571428571428</v>
      </c>
      <c r="Z20" s="62">
        <f t="shared" si="2"/>
        <v>0.84</v>
      </c>
      <c r="AA20" s="62">
        <f t="shared" si="2"/>
        <v>1</v>
      </c>
      <c r="AB20" s="62">
        <f t="shared" si="2"/>
        <v>0.63793103448275867</v>
      </c>
      <c r="AC20" s="62">
        <f t="shared" si="2"/>
        <v>1.1499999999999999</v>
      </c>
      <c r="AD20" s="62">
        <f t="shared" si="2"/>
        <v>1.1428571428571428</v>
      </c>
      <c r="AE20" s="62">
        <f t="shared" si="2"/>
        <v>1.8333333333333333</v>
      </c>
      <c r="AF20" s="62">
        <f t="shared" si="2"/>
        <v>0.92384105960264906</v>
      </c>
      <c r="AG20" s="62">
        <f t="shared" si="2"/>
        <v>0.9291666666666667</v>
      </c>
      <c r="AH20" s="62">
        <f t="shared" si="2"/>
        <v>1.0692194403534609</v>
      </c>
      <c r="AI20" s="62">
        <f t="shared" si="2"/>
        <v>1</v>
      </c>
      <c r="AJ20" s="62" t="e">
        <f t="shared" si="2"/>
        <v>#DIV/0!</v>
      </c>
      <c r="AK20" s="62">
        <f t="shared" si="2"/>
        <v>1</v>
      </c>
      <c r="AL20" s="62"/>
      <c r="AM20" s="62">
        <f t="shared" si="2"/>
        <v>1</v>
      </c>
      <c r="AN20" s="62">
        <f t="shared" si="2"/>
        <v>1.375</v>
      </c>
      <c r="AO20" s="62">
        <f t="shared" si="2"/>
        <v>0.90123456790123457</v>
      </c>
      <c r="AP20" s="62">
        <f t="shared" si="2"/>
        <v>0.92105263157894735</v>
      </c>
      <c r="AQ20" s="62">
        <f t="shared" si="2"/>
        <v>0.91919191919191923</v>
      </c>
      <c r="AR20" s="62">
        <f t="shared" si="2"/>
        <v>1</v>
      </c>
      <c r="AS20" s="62">
        <f t="shared" si="2"/>
        <v>1</v>
      </c>
      <c r="AT20" s="62">
        <f t="shared" si="2"/>
        <v>0.33333333333333331</v>
      </c>
      <c r="AU20" s="62">
        <f t="shared" si="2"/>
        <v>0.90909090909090906</v>
      </c>
      <c r="AV20" s="62">
        <f t="shared" si="2"/>
        <v>0.875</v>
      </c>
      <c r="AW20" s="62">
        <f t="shared" si="2"/>
        <v>1.3157894736842106</v>
      </c>
      <c r="AX20" s="62">
        <f t="shared" si="2"/>
        <v>0.5</v>
      </c>
      <c r="AY20" s="62">
        <f t="shared" si="2"/>
        <v>0.9375</v>
      </c>
      <c r="AZ20" s="62" t="e">
        <f t="shared" si="2"/>
        <v>#DIV/0!</v>
      </c>
      <c r="BA20" s="62" t="e">
        <f t="shared" si="2"/>
        <v>#DIV/0!</v>
      </c>
      <c r="BB20" s="62">
        <f t="shared" si="2"/>
        <v>1.0714285714285714</v>
      </c>
      <c r="BC20" s="62">
        <f t="shared" si="2"/>
        <v>1.0059880239520957</v>
      </c>
      <c r="BD20" s="62" t="e">
        <f t="shared" si="2"/>
        <v>#DIV/0!</v>
      </c>
      <c r="BE20" s="62" t="e">
        <f t="shared" si="2"/>
        <v>#DIV/0!</v>
      </c>
      <c r="BF20" s="62">
        <f t="shared" si="2"/>
        <v>1.0392156862745099</v>
      </c>
      <c r="BG20" s="62">
        <f t="shared" si="2"/>
        <v>1.0227272727272727</v>
      </c>
      <c r="BH20" s="62" t="e">
        <f t="shared" si="2"/>
        <v>#DIV/0!</v>
      </c>
      <c r="BI20" s="62" t="e">
        <f t="shared" si="2"/>
        <v>#DIV/0!</v>
      </c>
      <c r="BJ20" s="62">
        <f t="shared" si="2"/>
        <v>1.037037037037037</v>
      </c>
      <c r="BK20" s="62">
        <f t="shared" si="2"/>
        <v>1.3181818181818181</v>
      </c>
      <c r="BL20" s="62">
        <f t="shared" si="2"/>
        <v>1</v>
      </c>
      <c r="BM20" s="62">
        <f t="shared" si="2"/>
        <v>1</v>
      </c>
      <c r="BN20" s="62">
        <f t="shared" si="2"/>
        <v>0.95238095238095233</v>
      </c>
      <c r="BO20" s="62">
        <f t="shared" si="2"/>
        <v>1.1246612466124661</v>
      </c>
      <c r="BP20" s="62">
        <f>BP18/BP19</f>
        <v>0</v>
      </c>
      <c r="BQ20" s="62">
        <f t="shared" si="2"/>
        <v>0</v>
      </c>
      <c r="BR20" s="62">
        <f t="shared" si="2"/>
        <v>1.0714285714285714</v>
      </c>
      <c r="BS20" s="62">
        <f t="shared" si="2"/>
        <v>1.0704225352112675</v>
      </c>
    </row>
    <row r="21" spans="1:71" s="59" customFormat="1" ht="17.899999999999999" customHeight="1" x14ac:dyDescent="0.35"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</row>
    <row r="22" spans="1:71" x14ac:dyDescent="0.3">
      <c r="A22" s="43" t="s">
        <v>139</v>
      </c>
      <c r="B22" s="44"/>
    </row>
    <row r="23" spans="1:71" x14ac:dyDescent="0.3">
      <c r="A23" s="45" t="s">
        <v>140</v>
      </c>
      <c r="B23" s="46">
        <f>COUNT(tblPacific[[#All],[Ref]])</f>
        <v>14</v>
      </c>
    </row>
    <row r="24" spans="1:71" x14ac:dyDescent="0.3">
      <c r="A24" s="47" t="s">
        <v>141</v>
      </c>
      <c r="B24" s="48">
        <f>COUNTIF(tblPacific[[#All],[2022 Statistics Returned (Y/N)]],"Y")</f>
        <v>7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3D4E-E03C-4F17-88CB-DFD78A869A0A}">
  <sheetPr>
    <tabColor rgb="FFFF0000"/>
  </sheetPr>
  <dimension ref="A1:BS75"/>
  <sheetViews>
    <sheetView workbookViewId="0">
      <pane xSplit="5" ySplit="3" topLeftCell="F39" activePane="bottomRight" state="frozen"/>
      <selection pane="topRight" activeCell="F1" sqref="F1"/>
      <selection pane="bottomLeft" activeCell="A4" sqref="A4"/>
      <selection pane="bottomRight" activeCell="G47" sqref="G47"/>
    </sheetView>
  </sheetViews>
  <sheetFormatPr defaultColWidth="15.54296875" defaultRowHeight="13" x14ac:dyDescent="0.3"/>
  <cols>
    <col min="1" max="1" width="12.1796875" style="2" customWidth="1"/>
    <col min="2" max="2" width="13.54296875" style="2" customWidth="1"/>
    <col min="3" max="3" width="12.1796875" style="2" customWidth="1"/>
    <col min="4" max="4" width="54.1796875" style="2" bestFit="1" customWidth="1"/>
    <col min="5" max="5" width="21.81640625" style="2" bestFit="1" customWidth="1"/>
    <col min="6" max="16384" width="15.54296875" style="2"/>
  </cols>
  <sheetData>
    <row r="1" spans="1:71" ht="23.5" x14ac:dyDescent="0.55000000000000004">
      <c r="A1" s="1" t="s">
        <v>298</v>
      </c>
      <c r="J1" s="135" t="s">
        <v>4</v>
      </c>
      <c r="K1" s="135"/>
      <c r="L1" s="135"/>
      <c r="M1" s="135"/>
      <c r="N1" s="135"/>
      <c r="O1" s="135"/>
      <c r="P1" s="135"/>
      <c r="Q1" s="135"/>
      <c r="R1" s="135"/>
      <c r="S1" s="136" t="s">
        <v>5</v>
      </c>
      <c r="T1" s="136"/>
      <c r="U1" s="136"/>
      <c r="V1" s="136"/>
      <c r="W1" s="136"/>
      <c r="X1" s="136"/>
      <c r="Y1" s="136"/>
      <c r="Z1" s="136"/>
      <c r="AA1" s="136"/>
      <c r="AB1" s="137" t="s">
        <v>6</v>
      </c>
      <c r="AC1" s="137"/>
      <c r="AD1" s="137"/>
      <c r="AE1" s="137"/>
      <c r="AF1" s="138" t="s">
        <v>7</v>
      </c>
      <c r="AG1" s="138"/>
      <c r="AH1" s="138"/>
      <c r="AI1" s="135" t="s">
        <v>8</v>
      </c>
      <c r="AJ1" s="135"/>
      <c r="AK1" s="136" t="s">
        <v>9</v>
      </c>
      <c r="AL1" s="136"/>
      <c r="AM1" s="135" t="s">
        <v>10</v>
      </c>
      <c r="AN1" s="135"/>
      <c r="AO1" s="136" t="s">
        <v>11</v>
      </c>
      <c r="AP1" s="136"/>
      <c r="AQ1" s="136"/>
      <c r="AR1" s="135" t="s">
        <v>12</v>
      </c>
      <c r="AS1" s="135"/>
      <c r="AT1" s="135"/>
      <c r="AU1" s="135"/>
      <c r="AV1" s="136" t="s">
        <v>13</v>
      </c>
      <c r="AW1" s="136"/>
      <c r="AX1" s="136"/>
      <c r="AY1" s="136"/>
      <c r="AZ1" s="135" t="s">
        <v>14</v>
      </c>
      <c r="BA1" s="135"/>
      <c r="BB1" s="135"/>
      <c r="BC1" s="135"/>
      <c r="BD1" s="136" t="s">
        <v>15</v>
      </c>
      <c r="BE1" s="136"/>
      <c r="BF1" s="136"/>
      <c r="BG1" s="136"/>
      <c r="BH1" s="135" t="s">
        <v>16</v>
      </c>
      <c r="BI1" s="135"/>
      <c r="BJ1" s="135"/>
      <c r="BK1" s="135"/>
      <c r="BL1" s="136" t="s">
        <v>17</v>
      </c>
      <c r="BM1" s="136"/>
      <c r="BN1" s="136"/>
      <c r="BO1" s="136"/>
      <c r="BP1" s="135" t="s">
        <v>18</v>
      </c>
      <c r="BQ1" s="135"/>
      <c r="BR1" s="135"/>
      <c r="BS1" s="135"/>
    </row>
    <row r="2" spans="1:71" ht="17.899999999999999" customHeight="1" x14ac:dyDescent="0.3">
      <c r="A2" s="3"/>
      <c r="B2" s="3"/>
      <c r="C2" s="3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3" spans="1:71" s="37" customFormat="1" ht="82" customHeight="1" x14ac:dyDescent="0.35">
      <c r="A3" s="32" t="s">
        <v>19</v>
      </c>
      <c r="B3" s="32" t="s">
        <v>20</v>
      </c>
      <c r="C3" s="32" t="s">
        <v>100</v>
      </c>
      <c r="D3" s="32" t="s">
        <v>101</v>
      </c>
      <c r="E3" s="32" t="s">
        <v>102</v>
      </c>
      <c r="F3" s="6" t="s">
        <v>103</v>
      </c>
      <c r="G3" s="6" t="s">
        <v>24</v>
      </c>
      <c r="H3" s="6" t="s">
        <v>25</v>
      </c>
      <c r="I3" s="6" t="s">
        <v>26</v>
      </c>
      <c r="J3" s="33" t="s">
        <v>27</v>
      </c>
      <c r="K3" s="33" t="s">
        <v>28</v>
      </c>
      <c r="L3" s="33" t="s">
        <v>29</v>
      </c>
      <c r="M3" s="33" t="s">
        <v>30</v>
      </c>
      <c r="N3" s="33" t="s">
        <v>31</v>
      </c>
      <c r="O3" s="33" t="s">
        <v>32</v>
      </c>
      <c r="P3" s="33" t="s">
        <v>33</v>
      </c>
      <c r="Q3" s="33" t="s">
        <v>34</v>
      </c>
      <c r="R3" s="33" t="s">
        <v>35</v>
      </c>
      <c r="S3" s="33" t="s">
        <v>36</v>
      </c>
      <c r="T3" s="33" t="s">
        <v>37</v>
      </c>
      <c r="U3" s="33" t="s">
        <v>38</v>
      </c>
      <c r="V3" s="33" t="s">
        <v>39</v>
      </c>
      <c r="W3" s="33" t="s">
        <v>40</v>
      </c>
      <c r="X3" s="33" t="s">
        <v>41</v>
      </c>
      <c r="Y3" s="33" t="s">
        <v>42</v>
      </c>
      <c r="Z3" s="33" t="s">
        <v>43</v>
      </c>
      <c r="AA3" s="33" t="s">
        <v>44</v>
      </c>
      <c r="AB3" s="33" t="s">
        <v>45</v>
      </c>
      <c r="AC3" s="33" t="s">
        <v>46</v>
      </c>
      <c r="AD3" s="33" t="s">
        <v>47</v>
      </c>
      <c r="AE3" s="33" t="s">
        <v>48</v>
      </c>
      <c r="AF3" s="33" t="s">
        <v>49</v>
      </c>
      <c r="AG3" s="33" t="s">
        <v>50</v>
      </c>
      <c r="AH3" s="33" t="s">
        <v>51</v>
      </c>
      <c r="AI3" s="33" t="s">
        <v>52</v>
      </c>
      <c r="AJ3" s="33" t="s">
        <v>53</v>
      </c>
      <c r="AK3" s="33" t="s">
        <v>54</v>
      </c>
      <c r="AL3" s="33" t="s">
        <v>55</v>
      </c>
      <c r="AM3" s="33" t="s">
        <v>56</v>
      </c>
      <c r="AN3" s="33" t="s">
        <v>57</v>
      </c>
      <c r="AO3" s="33" t="s">
        <v>58</v>
      </c>
      <c r="AP3" s="33" t="s">
        <v>59</v>
      </c>
      <c r="AQ3" s="33" t="s">
        <v>60</v>
      </c>
      <c r="AR3" s="33" t="s">
        <v>61</v>
      </c>
      <c r="AS3" s="33" t="s">
        <v>62</v>
      </c>
      <c r="AT3" s="33" t="s">
        <v>63</v>
      </c>
      <c r="AU3" s="33" t="s">
        <v>64</v>
      </c>
      <c r="AV3" s="33" t="s">
        <v>65</v>
      </c>
      <c r="AW3" s="33" t="s">
        <v>66</v>
      </c>
      <c r="AX3" s="33" t="s">
        <v>67</v>
      </c>
      <c r="AY3" s="33" t="s">
        <v>68</v>
      </c>
      <c r="AZ3" s="33" t="s">
        <v>69</v>
      </c>
      <c r="BA3" s="33" t="s">
        <v>70</v>
      </c>
      <c r="BB3" s="33" t="s">
        <v>71</v>
      </c>
      <c r="BC3" s="33" t="s">
        <v>72</v>
      </c>
      <c r="BD3" s="33" t="s">
        <v>73</v>
      </c>
      <c r="BE3" s="33" t="s">
        <v>74</v>
      </c>
      <c r="BF3" s="33" t="s">
        <v>75</v>
      </c>
      <c r="BG3" s="33" t="s">
        <v>76</v>
      </c>
      <c r="BH3" s="33" t="s">
        <v>77</v>
      </c>
      <c r="BI3" s="33" t="s">
        <v>78</v>
      </c>
      <c r="BJ3" s="33" t="s">
        <v>79</v>
      </c>
      <c r="BK3" s="34" t="s">
        <v>80</v>
      </c>
      <c r="BL3" s="33" t="s">
        <v>81</v>
      </c>
      <c r="BM3" s="33" t="s">
        <v>82</v>
      </c>
      <c r="BN3" s="33" t="s">
        <v>83</v>
      </c>
      <c r="BO3" s="33" t="s">
        <v>84</v>
      </c>
      <c r="BP3" s="33" t="s">
        <v>85</v>
      </c>
      <c r="BQ3" s="33" t="s">
        <v>86</v>
      </c>
      <c r="BR3" s="33" t="s">
        <v>87</v>
      </c>
      <c r="BS3" s="33" t="s">
        <v>88</v>
      </c>
    </row>
    <row r="4" spans="1:71" customFormat="1" ht="17.899999999999999" customHeight="1" x14ac:dyDescent="0.35">
      <c r="A4" s="35">
        <v>1</v>
      </c>
      <c r="B4" s="35" t="s">
        <v>94</v>
      </c>
      <c r="C4" s="35">
        <v>15928</v>
      </c>
      <c r="D4" s="36" t="s">
        <v>299</v>
      </c>
      <c r="E4" s="36"/>
      <c r="F4" s="35" t="s">
        <v>109</v>
      </c>
      <c r="G4" s="37">
        <f>SUM(tblSouthern[[#This Row],[Roll Members No Data ]:[Roll Members Male Over 65]])</f>
        <v>37</v>
      </c>
      <c r="H4" s="37">
        <f>SUM(tblSouthern[[#This Row],[Associate Members No Data]:[Associate Members Male Over 65]])</f>
        <v>46</v>
      </c>
      <c r="I4" s="38"/>
      <c r="J4" s="58"/>
      <c r="K4" s="37"/>
      <c r="L4" s="37">
        <v>1</v>
      </c>
      <c r="M4" s="37">
        <v>3</v>
      </c>
      <c r="N4" s="37">
        <v>22</v>
      </c>
      <c r="O4" s="37">
        <v>1</v>
      </c>
      <c r="P4" s="37">
        <v>1</v>
      </c>
      <c r="Q4" s="37">
        <v>3</v>
      </c>
      <c r="R4" s="37">
        <v>6</v>
      </c>
      <c r="S4" s="68"/>
      <c r="T4" s="37">
        <v>8</v>
      </c>
      <c r="U4" s="37">
        <v>8</v>
      </c>
      <c r="V4" s="37">
        <v>3</v>
      </c>
      <c r="W4" s="37">
        <v>9</v>
      </c>
      <c r="X4" s="37">
        <v>12</v>
      </c>
      <c r="Y4" s="37">
        <v>1</v>
      </c>
      <c r="Z4" s="37">
        <v>2</v>
      </c>
      <c r="AA4" s="37">
        <v>3</v>
      </c>
      <c r="AB4" s="37">
        <v>5</v>
      </c>
      <c r="AC4" s="37">
        <v>2</v>
      </c>
      <c r="AD4" s="37"/>
      <c r="AE4" s="37">
        <v>7</v>
      </c>
      <c r="AF4" s="37"/>
      <c r="AG4" s="37"/>
      <c r="AH4" s="37"/>
      <c r="AI4" s="37"/>
      <c r="AJ4" s="37"/>
      <c r="AK4" s="37"/>
      <c r="AL4" s="37"/>
      <c r="AM4" s="37"/>
      <c r="AN4" s="37"/>
      <c r="AO4" s="37">
        <v>15</v>
      </c>
      <c r="AP4" s="37">
        <v>5</v>
      </c>
      <c r="AQ4" s="37">
        <v>52</v>
      </c>
      <c r="AR4" s="73">
        <v>1</v>
      </c>
      <c r="AS4" s="73">
        <v>55</v>
      </c>
      <c r="AT4" s="73"/>
      <c r="AU4" s="73"/>
      <c r="AV4" s="73"/>
      <c r="AW4" s="73"/>
      <c r="AX4" s="73"/>
      <c r="AY4" s="73"/>
      <c r="AZ4" s="73">
        <v>1</v>
      </c>
      <c r="BA4" s="73">
        <v>15</v>
      </c>
      <c r="BB4" s="73">
        <v>1</v>
      </c>
      <c r="BC4" s="73">
        <v>1</v>
      </c>
      <c r="BD4" s="73"/>
      <c r="BE4" s="73"/>
      <c r="BF4" s="73">
        <v>1</v>
      </c>
      <c r="BG4" s="73">
        <v>2</v>
      </c>
      <c r="BH4" s="73"/>
      <c r="BI4" s="73"/>
      <c r="BJ4" s="73">
        <v>1</v>
      </c>
      <c r="BK4" s="73">
        <v>2</v>
      </c>
      <c r="BL4" s="73"/>
      <c r="BM4" s="73"/>
      <c r="BN4" s="73">
        <v>2</v>
      </c>
      <c r="BO4" s="73">
        <v>3</v>
      </c>
      <c r="BP4" s="73">
        <v>1</v>
      </c>
      <c r="BQ4" s="73">
        <v>3</v>
      </c>
      <c r="BR4" s="73">
        <v>4</v>
      </c>
      <c r="BS4" s="73">
        <v>5</v>
      </c>
    </row>
    <row r="5" spans="1:71" customFormat="1" ht="17.899999999999999" customHeight="1" x14ac:dyDescent="0.35">
      <c r="A5" s="35">
        <f t="shared" ref="A5:A36" si="0">A4+1</f>
        <v>2</v>
      </c>
      <c r="B5" s="35" t="s">
        <v>94</v>
      </c>
      <c r="C5" s="56">
        <v>12601</v>
      </c>
      <c r="D5" s="36" t="s">
        <v>300</v>
      </c>
      <c r="E5" s="36"/>
      <c r="F5" s="35" t="s">
        <v>109</v>
      </c>
      <c r="G5" s="37">
        <f>SUM(tblSouthern[[#This Row],[Roll Members No Data ]:[Roll Members Male Over 65]])</f>
        <v>79</v>
      </c>
      <c r="H5" s="37">
        <f>SUM(tblSouthern[[#This Row],[Associate Members No Data]:[Associate Members Male Over 65]])</f>
        <v>32</v>
      </c>
      <c r="I5" s="38"/>
      <c r="J5" s="57"/>
      <c r="K5" s="37"/>
      <c r="L5" s="37"/>
      <c r="M5" s="37">
        <v>2</v>
      </c>
      <c r="N5" s="37">
        <v>47</v>
      </c>
      <c r="O5" s="37"/>
      <c r="P5" s="37"/>
      <c r="Q5" s="37">
        <v>5</v>
      </c>
      <c r="R5" s="37">
        <v>25</v>
      </c>
      <c r="S5" s="68"/>
      <c r="T5" s="37"/>
      <c r="U5" s="37"/>
      <c r="V5" s="37">
        <v>2</v>
      </c>
      <c r="W5" s="37">
        <v>18</v>
      </c>
      <c r="X5" s="37">
        <v>1</v>
      </c>
      <c r="Y5" s="37"/>
      <c r="Z5" s="37">
        <v>9</v>
      </c>
      <c r="AA5" s="37">
        <v>2</v>
      </c>
      <c r="AB5" s="37"/>
      <c r="AC5" s="37">
        <v>4</v>
      </c>
      <c r="AD5" s="37"/>
      <c r="AE5" s="37"/>
      <c r="AF5" s="37">
        <v>4</v>
      </c>
      <c r="AG5" s="37">
        <v>1</v>
      </c>
      <c r="AH5" s="37">
        <v>50</v>
      </c>
      <c r="AI5" s="37">
        <v>1</v>
      </c>
      <c r="AJ5" s="37"/>
      <c r="AK5" s="37"/>
      <c r="AL5" s="37"/>
      <c r="AM5" s="37"/>
      <c r="AN5" s="37"/>
      <c r="AO5" s="37">
        <v>4</v>
      </c>
      <c r="AP5" s="37">
        <v>20</v>
      </c>
      <c r="AQ5" s="37">
        <v>40</v>
      </c>
      <c r="AR5" s="73">
        <v>1</v>
      </c>
      <c r="AS5" s="73">
        <v>40</v>
      </c>
      <c r="AT5" s="73"/>
      <c r="AU5" s="73"/>
      <c r="AV5" s="73"/>
      <c r="AW5" s="73"/>
      <c r="AX5" s="73"/>
      <c r="AY5" s="73"/>
      <c r="AZ5" s="73"/>
      <c r="BA5" s="73"/>
      <c r="BB5" s="73">
        <v>5</v>
      </c>
      <c r="BC5" s="73">
        <v>2</v>
      </c>
      <c r="BD5" s="73">
        <v>1</v>
      </c>
      <c r="BE5" s="73">
        <v>20</v>
      </c>
      <c r="BF5" s="73"/>
      <c r="BG5" s="73"/>
      <c r="BH5" s="73"/>
      <c r="BI5" s="73"/>
      <c r="BJ5" s="73">
        <v>1</v>
      </c>
      <c r="BK5" s="73">
        <v>2</v>
      </c>
      <c r="BL5" s="73">
        <v>1</v>
      </c>
      <c r="BM5" s="73">
        <v>20</v>
      </c>
      <c r="BN5" s="73">
        <v>1</v>
      </c>
      <c r="BO5" s="73">
        <v>4</v>
      </c>
      <c r="BP5" s="73">
        <v>1</v>
      </c>
      <c r="BQ5" s="73">
        <v>7</v>
      </c>
      <c r="BR5" s="73">
        <v>20</v>
      </c>
      <c r="BS5" s="73">
        <v>6</v>
      </c>
    </row>
    <row r="6" spans="1:71" customFormat="1" ht="17.899999999999999" customHeight="1" x14ac:dyDescent="0.35">
      <c r="A6" s="35">
        <f t="shared" si="0"/>
        <v>3</v>
      </c>
      <c r="B6" s="35" t="s">
        <v>94</v>
      </c>
      <c r="C6" s="35">
        <v>9804</v>
      </c>
      <c r="D6" s="36" t="s">
        <v>301</v>
      </c>
      <c r="E6" s="36"/>
      <c r="F6" s="35" t="s">
        <v>105</v>
      </c>
      <c r="G6" s="37">
        <f>SUM(tblSouthern[[#This Row],[Roll Members No Data ]:[Roll Members Male Over 65]])</f>
        <v>32</v>
      </c>
      <c r="H6" s="37">
        <f>SUM(tblSouthern[[#This Row],[Associate Members No Data]:[Associate Members Male Over 65]])</f>
        <v>0</v>
      </c>
      <c r="I6" s="38"/>
      <c r="J6" s="58"/>
      <c r="K6" s="37">
        <v>6</v>
      </c>
      <c r="L6" s="37">
        <v>6</v>
      </c>
      <c r="M6" s="37">
        <v>14</v>
      </c>
      <c r="N6" s="37">
        <v>6</v>
      </c>
      <c r="O6" s="37"/>
      <c r="P6" s="37"/>
      <c r="Q6" s="37"/>
      <c r="R6" s="37"/>
      <c r="S6" s="68">
        <v>0</v>
      </c>
      <c r="T6" s="37"/>
      <c r="U6" s="37"/>
      <c r="V6" s="37"/>
      <c r="W6" s="37"/>
      <c r="X6" s="37"/>
      <c r="Y6" s="37"/>
      <c r="Z6" s="37"/>
      <c r="AA6" s="37"/>
      <c r="AB6" s="37">
        <v>4</v>
      </c>
      <c r="AC6" s="37">
        <v>1</v>
      </c>
      <c r="AD6" s="37">
        <v>1</v>
      </c>
      <c r="AE6" s="37"/>
      <c r="AF6" s="37"/>
      <c r="AG6" s="37">
        <v>6</v>
      </c>
      <c r="AH6" s="37">
        <v>20</v>
      </c>
      <c r="AI6" s="37"/>
      <c r="AJ6" s="37"/>
      <c r="AK6" s="37"/>
      <c r="AL6" s="37"/>
      <c r="AM6" s="37"/>
      <c r="AN6" s="37"/>
      <c r="AO6" s="37"/>
      <c r="AP6" s="37"/>
      <c r="AQ6" s="37"/>
      <c r="AR6" s="73">
        <v>1</v>
      </c>
      <c r="AS6" s="73">
        <v>50</v>
      </c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</row>
    <row r="7" spans="1:71" customFormat="1" ht="17.899999999999999" customHeight="1" x14ac:dyDescent="0.35">
      <c r="A7" s="35">
        <f t="shared" si="0"/>
        <v>4</v>
      </c>
      <c r="B7" s="35" t="s">
        <v>94</v>
      </c>
      <c r="C7" s="35">
        <v>9801</v>
      </c>
      <c r="D7" s="36" t="s">
        <v>302</v>
      </c>
      <c r="E7" s="36"/>
      <c r="F7" s="35" t="s">
        <v>105</v>
      </c>
      <c r="G7" s="37">
        <f>SUM(tblSouthern[[#This Row],[Roll Members No Data ]:[Roll Members Male Over 65]])</f>
        <v>9</v>
      </c>
      <c r="H7" s="37">
        <f>SUM(tblSouthern[[#This Row],[Associate Members No Data]:[Associate Members Male Over 65]])</f>
        <v>15</v>
      </c>
      <c r="I7" s="38"/>
      <c r="J7" s="58"/>
      <c r="K7" s="37"/>
      <c r="L7" s="37">
        <v>1</v>
      </c>
      <c r="M7" s="37">
        <v>2</v>
      </c>
      <c r="N7" s="37">
        <v>1</v>
      </c>
      <c r="O7" s="37"/>
      <c r="P7" s="37">
        <v>1</v>
      </c>
      <c r="Q7" s="37">
        <v>2</v>
      </c>
      <c r="R7" s="37">
        <v>2</v>
      </c>
      <c r="S7" s="68"/>
      <c r="T7" s="37">
        <v>1</v>
      </c>
      <c r="U7" s="37">
        <v>5</v>
      </c>
      <c r="V7" s="37">
        <v>1</v>
      </c>
      <c r="W7" s="37">
        <v>1</v>
      </c>
      <c r="X7" s="37">
        <v>1</v>
      </c>
      <c r="Y7" s="37">
        <v>4</v>
      </c>
      <c r="Z7" s="37">
        <v>1</v>
      </c>
      <c r="AA7" s="37">
        <v>1</v>
      </c>
      <c r="AB7" s="37"/>
      <c r="AC7" s="37"/>
      <c r="AD7" s="37"/>
      <c r="AE7" s="37"/>
      <c r="AF7" s="37">
        <v>8</v>
      </c>
      <c r="AG7" s="37">
        <v>1</v>
      </c>
      <c r="AH7" s="37">
        <v>12</v>
      </c>
      <c r="AI7" s="37"/>
      <c r="AJ7" s="37"/>
      <c r="AK7" s="37"/>
      <c r="AL7" s="37"/>
      <c r="AM7" s="37"/>
      <c r="AN7" s="37"/>
      <c r="AO7" s="37"/>
      <c r="AP7" s="37"/>
      <c r="AQ7" s="37">
        <v>9</v>
      </c>
      <c r="AR7" s="73"/>
      <c r="AS7" s="73"/>
      <c r="AT7" s="73"/>
      <c r="AU7" s="73"/>
      <c r="AV7" s="73"/>
      <c r="AW7" s="73">
        <v>1</v>
      </c>
      <c r="AX7" s="73"/>
      <c r="AY7" s="73"/>
      <c r="AZ7" s="73"/>
      <c r="BA7" s="73">
        <v>2</v>
      </c>
      <c r="BB7" s="73">
        <v>3</v>
      </c>
      <c r="BC7" s="73">
        <v>4</v>
      </c>
      <c r="BD7" s="73"/>
      <c r="BE7" s="73"/>
      <c r="BF7" s="73"/>
      <c r="BG7" s="73"/>
      <c r="BH7" s="73"/>
      <c r="BI7" s="73"/>
      <c r="BJ7" s="73">
        <v>3</v>
      </c>
      <c r="BK7" s="73">
        <v>12</v>
      </c>
      <c r="BL7" s="73"/>
      <c r="BM7" s="73"/>
      <c r="BN7" s="73">
        <v>3</v>
      </c>
      <c r="BO7" s="73">
        <v>1</v>
      </c>
      <c r="BP7" s="73"/>
      <c r="BQ7" s="73"/>
      <c r="BR7" s="73"/>
      <c r="BS7" s="73"/>
    </row>
    <row r="8" spans="1:71" customFormat="1" ht="17.899999999999999" customHeight="1" x14ac:dyDescent="0.35">
      <c r="A8" s="35">
        <f t="shared" si="0"/>
        <v>5</v>
      </c>
      <c r="B8" s="35" t="s">
        <v>94</v>
      </c>
      <c r="C8" s="35">
        <v>14281</v>
      </c>
      <c r="D8" s="36" t="s">
        <v>303</v>
      </c>
      <c r="E8" s="36"/>
      <c r="F8" s="35" t="s">
        <v>109</v>
      </c>
      <c r="G8" s="37">
        <f>SUM(tblSouthern[[#This Row],[Roll Members No Data ]:[Roll Members Male Over 65]])</f>
        <v>88</v>
      </c>
      <c r="H8" s="37">
        <f>SUM(tblSouthern[[#This Row],[Associate Members No Data]:[Associate Members Male Over 65]])</f>
        <v>24</v>
      </c>
      <c r="I8" s="38"/>
      <c r="J8" s="68"/>
      <c r="K8" s="37"/>
      <c r="L8" s="37">
        <v>1</v>
      </c>
      <c r="M8" s="37">
        <v>7</v>
      </c>
      <c r="N8" s="37">
        <v>57</v>
      </c>
      <c r="O8" s="37"/>
      <c r="P8" s="37">
        <v>1</v>
      </c>
      <c r="Q8" s="37">
        <v>2</v>
      </c>
      <c r="R8" s="37">
        <v>20</v>
      </c>
      <c r="S8" s="68"/>
      <c r="T8" s="37"/>
      <c r="U8" s="37">
        <v>2</v>
      </c>
      <c r="V8" s="37"/>
      <c r="W8" s="37">
        <v>14</v>
      </c>
      <c r="X8" s="37"/>
      <c r="Y8" s="37">
        <v>1</v>
      </c>
      <c r="Z8" s="37"/>
      <c r="AA8" s="37">
        <v>7</v>
      </c>
      <c r="AB8" s="37">
        <v>1</v>
      </c>
      <c r="AC8" s="37">
        <v>7</v>
      </c>
      <c r="AD8" s="37">
        <v>1</v>
      </c>
      <c r="AE8" s="37">
        <v>9</v>
      </c>
      <c r="AF8" s="37">
        <v>1</v>
      </c>
      <c r="AG8" s="37">
        <v>1</v>
      </c>
      <c r="AH8" s="37">
        <v>28</v>
      </c>
      <c r="AI8" s="37"/>
      <c r="AJ8" s="37"/>
      <c r="AK8" s="37"/>
      <c r="AL8" s="37"/>
      <c r="AM8" s="37"/>
      <c r="AN8" s="37"/>
      <c r="AO8" s="37"/>
      <c r="AP8" s="37"/>
      <c r="AQ8" s="37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>
        <v>12</v>
      </c>
      <c r="BC8" s="73"/>
      <c r="BD8" s="73"/>
      <c r="BE8" s="73"/>
      <c r="BF8" s="73"/>
      <c r="BG8" s="73"/>
      <c r="BH8" s="73"/>
      <c r="BI8" s="73"/>
      <c r="BJ8" s="73"/>
      <c r="BK8" s="73"/>
      <c r="BL8" s="73">
        <v>2</v>
      </c>
      <c r="BM8" s="73">
        <v>20</v>
      </c>
      <c r="BN8" s="73">
        <v>30</v>
      </c>
      <c r="BO8" s="73">
        <v>40</v>
      </c>
      <c r="BP8" s="73">
        <v>4</v>
      </c>
      <c r="BQ8" s="73">
        <v>38</v>
      </c>
      <c r="BR8" s="73">
        <v>3</v>
      </c>
      <c r="BS8" s="73">
        <v>8</v>
      </c>
    </row>
    <row r="9" spans="1:71" customFormat="1" ht="17.899999999999999" customHeight="1" x14ac:dyDescent="0.35">
      <c r="A9" s="35">
        <f t="shared" si="0"/>
        <v>6</v>
      </c>
      <c r="B9" s="35" t="s">
        <v>94</v>
      </c>
      <c r="C9" s="35">
        <v>9852</v>
      </c>
      <c r="D9" s="36" t="s">
        <v>304</v>
      </c>
      <c r="E9" s="36"/>
      <c r="F9" s="35" t="s">
        <v>109</v>
      </c>
      <c r="G9" s="37">
        <f>SUM(tblSouthern[[#This Row],[Roll Members No Data ]:[Roll Members Male Over 65]])</f>
        <v>68</v>
      </c>
      <c r="H9" s="37">
        <f>SUM(tblSouthern[[#This Row],[Associate Members No Data]:[Associate Members Male Over 65]])</f>
        <v>40</v>
      </c>
      <c r="I9" s="38"/>
      <c r="J9" s="58"/>
      <c r="K9" s="39"/>
      <c r="L9" s="39">
        <v>4</v>
      </c>
      <c r="M9" s="39">
        <v>10</v>
      </c>
      <c r="N9" s="39">
        <v>28</v>
      </c>
      <c r="O9" s="39">
        <v>1</v>
      </c>
      <c r="P9" s="39">
        <v>3</v>
      </c>
      <c r="Q9" s="39">
        <v>6</v>
      </c>
      <c r="R9" s="39">
        <v>16</v>
      </c>
      <c r="S9" s="58"/>
      <c r="T9" s="39"/>
      <c r="U9" s="39">
        <v>4</v>
      </c>
      <c r="V9" s="39">
        <v>3</v>
      </c>
      <c r="W9" s="39">
        <v>14</v>
      </c>
      <c r="X9" s="39"/>
      <c r="Y9" s="39">
        <v>1</v>
      </c>
      <c r="Z9" s="39">
        <v>5</v>
      </c>
      <c r="AA9" s="39">
        <v>13</v>
      </c>
      <c r="AB9" s="39">
        <v>11</v>
      </c>
      <c r="AC9" s="39">
        <v>4</v>
      </c>
      <c r="AD9" s="39">
        <v>2</v>
      </c>
      <c r="AE9" s="39"/>
      <c r="AF9" s="39">
        <v>13</v>
      </c>
      <c r="AG9" s="39">
        <v>4</v>
      </c>
      <c r="AH9" s="39">
        <v>66</v>
      </c>
      <c r="AI9" s="39">
        <v>1</v>
      </c>
      <c r="AJ9" s="39"/>
      <c r="AK9" s="39">
        <v>1</v>
      </c>
      <c r="AL9" s="39"/>
      <c r="AM9" s="39"/>
      <c r="AN9" s="39">
        <v>10</v>
      </c>
      <c r="AO9" s="39">
        <v>21</v>
      </c>
      <c r="AP9" s="39">
        <v>7</v>
      </c>
      <c r="AQ9" s="39">
        <v>25</v>
      </c>
      <c r="AR9" s="74">
        <v>1</v>
      </c>
      <c r="AS9" s="74">
        <v>50</v>
      </c>
      <c r="AT9" s="74"/>
      <c r="AU9" s="74"/>
      <c r="AV9" s="74"/>
      <c r="AW9" s="74"/>
      <c r="AX9" s="74"/>
      <c r="AY9" s="74"/>
      <c r="AZ9" s="74"/>
      <c r="BA9" s="74"/>
      <c r="BB9" s="74">
        <v>8</v>
      </c>
      <c r="BC9" s="74">
        <v>20</v>
      </c>
      <c r="BD9" s="74"/>
      <c r="BE9" s="74"/>
      <c r="BF9" s="74">
        <v>3</v>
      </c>
      <c r="BG9" s="74">
        <v>12</v>
      </c>
      <c r="BH9" s="74">
        <v>1</v>
      </c>
      <c r="BI9" s="74">
        <v>28</v>
      </c>
      <c r="BJ9" s="74">
        <v>9</v>
      </c>
      <c r="BK9" s="74">
        <v>18</v>
      </c>
      <c r="BL9" s="74">
        <v>1</v>
      </c>
      <c r="BM9" s="74">
        <v>20</v>
      </c>
      <c r="BN9" s="74"/>
      <c r="BO9" s="74"/>
      <c r="BP9" s="74"/>
      <c r="BQ9" s="74"/>
      <c r="BR9" s="74">
        <v>2</v>
      </c>
      <c r="BS9" s="74">
        <v>51</v>
      </c>
    </row>
    <row r="10" spans="1:71" customFormat="1" ht="17.899999999999999" customHeight="1" x14ac:dyDescent="0.35">
      <c r="A10" s="35">
        <f t="shared" si="0"/>
        <v>7</v>
      </c>
      <c r="B10" s="35" t="s">
        <v>94</v>
      </c>
      <c r="C10" s="35">
        <v>9768</v>
      </c>
      <c r="D10" s="36" t="s">
        <v>305</v>
      </c>
      <c r="E10" s="36"/>
      <c r="F10" s="35" t="s">
        <v>109</v>
      </c>
      <c r="G10" s="37">
        <f>SUM(tblSouthern[[#This Row],[Roll Members No Data ]:[Roll Members Male Over 65]])</f>
        <v>61</v>
      </c>
      <c r="H10" s="37">
        <f>SUM(tblSouthern[[#This Row],[Associate Members No Data]:[Associate Members Male Over 65]])</f>
        <v>0</v>
      </c>
      <c r="I10" s="38"/>
      <c r="J10" s="68"/>
      <c r="K10" s="37">
        <v>5</v>
      </c>
      <c r="L10" s="37">
        <v>18</v>
      </c>
      <c r="M10" s="37">
        <v>7</v>
      </c>
      <c r="N10" s="37">
        <v>9</v>
      </c>
      <c r="O10" s="37">
        <v>2</v>
      </c>
      <c r="P10" s="37">
        <v>11</v>
      </c>
      <c r="Q10" s="37">
        <v>5</v>
      </c>
      <c r="R10" s="37">
        <v>4</v>
      </c>
      <c r="S10" s="68">
        <v>0</v>
      </c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>
        <v>7</v>
      </c>
      <c r="AE10" s="37"/>
      <c r="AF10" s="37">
        <v>20</v>
      </c>
      <c r="AG10" s="37">
        <v>12</v>
      </c>
      <c r="AH10" s="37">
        <v>60</v>
      </c>
      <c r="AI10" s="37"/>
      <c r="AJ10" s="37">
        <v>3</v>
      </c>
      <c r="AK10" s="37"/>
      <c r="AL10" s="37"/>
      <c r="AM10" s="37"/>
      <c r="AN10" s="37"/>
      <c r="AO10" s="37"/>
      <c r="AP10" s="37"/>
      <c r="AQ10" s="37"/>
      <c r="AR10" s="73"/>
      <c r="AS10" s="73"/>
      <c r="AT10" s="73"/>
      <c r="AU10" s="73"/>
      <c r="AV10" s="73"/>
      <c r="AW10" s="73"/>
      <c r="AX10" s="73"/>
      <c r="AY10" s="73"/>
      <c r="AZ10" s="73">
        <v>1</v>
      </c>
      <c r="BA10" s="73">
        <v>44</v>
      </c>
      <c r="BB10" s="73"/>
      <c r="BC10" s="73"/>
      <c r="BD10" s="73"/>
      <c r="BE10" s="73"/>
      <c r="BF10" s="73">
        <v>5</v>
      </c>
      <c r="BG10" s="73">
        <v>2</v>
      </c>
      <c r="BH10" s="73"/>
      <c r="BI10" s="73"/>
      <c r="BJ10" s="73">
        <v>16</v>
      </c>
      <c r="BK10" s="73">
        <v>2</v>
      </c>
      <c r="BL10" s="73"/>
      <c r="BM10" s="73"/>
      <c r="BN10" s="73"/>
      <c r="BO10" s="73"/>
      <c r="BP10" s="73"/>
      <c r="BQ10" s="73"/>
      <c r="BR10" s="73"/>
      <c r="BS10" s="73"/>
    </row>
    <row r="11" spans="1:71" customFormat="1" ht="17.899999999999999" customHeight="1" x14ac:dyDescent="0.35">
      <c r="A11" s="35">
        <f t="shared" si="0"/>
        <v>8</v>
      </c>
      <c r="B11" s="35" t="s">
        <v>94</v>
      </c>
      <c r="C11" s="35">
        <v>9770</v>
      </c>
      <c r="D11" s="36" t="s">
        <v>306</v>
      </c>
      <c r="E11" s="36"/>
      <c r="F11" s="35" t="s">
        <v>109</v>
      </c>
      <c r="G11" s="37">
        <f>SUM(tblSouthern[[#This Row],[Roll Members No Data ]:[Roll Members Male Over 65]])</f>
        <v>100</v>
      </c>
      <c r="H11" s="37">
        <f>SUM(tblSouthern[[#This Row],[Associate Members No Data]:[Associate Members Male Over 65]])</f>
        <v>53</v>
      </c>
      <c r="I11" s="38"/>
      <c r="J11" s="68"/>
      <c r="K11" s="37"/>
      <c r="L11" s="37">
        <v>2</v>
      </c>
      <c r="M11" s="37">
        <v>5</v>
      </c>
      <c r="N11" s="37">
        <v>56</v>
      </c>
      <c r="O11" s="37"/>
      <c r="P11" s="37">
        <v>2</v>
      </c>
      <c r="Q11" s="37">
        <v>3</v>
      </c>
      <c r="R11" s="37">
        <v>32</v>
      </c>
      <c r="S11" s="68"/>
      <c r="T11" s="37"/>
      <c r="U11" s="37">
        <v>11</v>
      </c>
      <c r="V11" s="37">
        <v>3</v>
      </c>
      <c r="W11" s="37">
        <v>13</v>
      </c>
      <c r="X11" s="37">
        <v>3</v>
      </c>
      <c r="Y11" s="37">
        <v>11</v>
      </c>
      <c r="Z11" s="37">
        <v>2</v>
      </c>
      <c r="AA11" s="37">
        <v>10</v>
      </c>
      <c r="AB11" s="37"/>
      <c r="AC11" s="37"/>
      <c r="AD11" s="37"/>
      <c r="AE11" s="37"/>
      <c r="AF11" s="37">
        <v>2</v>
      </c>
      <c r="AG11" s="37"/>
      <c r="AH11" s="37">
        <v>79</v>
      </c>
      <c r="AI11" s="37"/>
      <c r="AJ11" s="37"/>
      <c r="AK11" s="37"/>
      <c r="AL11" s="37"/>
      <c r="AM11" s="37"/>
      <c r="AN11" s="37"/>
      <c r="AO11" s="37"/>
      <c r="AP11" s="37"/>
      <c r="AQ11" s="37"/>
      <c r="AR11" s="73">
        <v>2</v>
      </c>
      <c r="AS11" s="73">
        <v>52</v>
      </c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>
        <v>1</v>
      </c>
      <c r="BM11" s="73">
        <v>25</v>
      </c>
      <c r="BN11" s="73"/>
      <c r="BO11" s="73"/>
      <c r="BP11" s="73"/>
      <c r="BQ11" s="73"/>
      <c r="BR11" s="73">
        <v>45</v>
      </c>
      <c r="BS11" s="73">
        <v>12</v>
      </c>
    </row>
    <row r="12" spans="1:71" customFormat="1" ht="17.899999999999999" customHeight="1" x14ac:dyDescent="0.35">
      <c r="A12" s="35">
        <f t="shared" si="0"/>
        <v>9</v>
      </c>
      <c r="B12" s="35" t="s">
        <v>94</v>
      </c>
      <c r="C12" s="35">
        <v>9771</v>
      </c>
      <c r="D12" s="36" t="s">
        <v>307</v>
      </c>
      <c r="E12" s="36"/>
      <c r="F12" s="35" t="s">
        <v>109</v>
      </c>
      <c r="G12" s="37">
        <f>SUM(tblSouthern[[#This Row],[Roll Members No Data ]:[Roll Members Male Over 65]])</f>
        <v>135</v>
      </c>
      <c r="H12" s="37">
        <f>SUM(tblSouthern[[#This Row],[Associate Members No Data]:[Associate Members Male Over 65]])</f>
        <v>27</v>
      </c>
      <c r="I12" s="38"/>
      <c r="J12" s="68">
        <v>135</v>
      </c>
      <c r="K12" s="37"/>
      <c r="L12" s="37"/>
      <c r="M12" s="37"/>
      <c r="N12" s="37"/>
      <c r="O12" s="37"/>
      <c r="P12" s="37"/>
      <c r="Q12" s="37"/>
      <c r="R12" s="37"/>
      <c r="S12" s="68">
        <v>27</v>
      </c>
      <c r="T12" s="37"/>
      <c r="U12" s="37"/>
      <c r="V12" s="37"/>
      <c r="W12" s="37"/>
      <c r="X12" s="37"/>
      <c r="Y12" s="37"/>
      <c r="Z12" s="37"/>
      <c r="AA12" s="37"/>
      <c r="AB12" s="37">
        <v>14</v>
      </c>
      <c r="AC12" s="37">
        <v>6</v>
      </c>
      <c r="AD12" s="37">
        <v>1</v>
      </c>
      <c r="AE12" s="37"/>
      <c r="AF12" s="37"/>
      <c r="AG12" s="37"/>
      <c r="AH12" s="37">
        <v>88</v>
      </c>
      <c r="AI12" s="37"/>
      <c r="AJ12" s="37">
        <v>3</v>
      </c>
      <c r="AK12" s="37"/>
      <c r="AL12" s="37"/>
      <c r="AM12" s="37"/>
      <c r="AN12" s="37">
        <v>2</v>
      </c>
      <c r="AO12" s="37">
        <v>20</v>
      </c>
      <c r="AP12" s="37">
        <v>2</v>
      </c>
      <c r="AQ12" s="37">
        <v>40</v>
      </c>
      <c r="AR12" s="73">
        <v>2</v>
      </c>
      <c r="AS12" s="73">
        <v>70</v>
      </c>
      <c r="AT12" s="73"/>
      <c r="AU12" s="73"/>
      <c r="AV12" s="73"/>
      <c r="AW12" s="73"/>
      <c r="AX12" s="73"/>
      <c r="AY12" s="73"/>
      <c r="AZ12" s="73"/>
      <c r="BA12" s="73"/>
      <c r="BB12" s="73">
        <v>30</v>
      </c>
      <c r="BC12" s="73">
        <v>30</v>
      </c>
      <c r="BD12" s="73"/>
      <c r="BE12" s="73"/>
      <c r="BF12" s="73">
        <v>4</v>
      </c>
      <c r="BG12" s="73">
        <v>6</v>
      </c>
      <c r="BH12" s="73"/>
      <c r="BI12" s="73"/>
      <c r="BJ12" s="73">
        <v>4</v>
      </c>
      <c r="BK12" s="73">
        <v>6</v>
      </c>
      <c r="BL12" s="73">
        <v>1</v>
      </c>
      <c r="BM12" s="73">
        <v>15</v>
      </c>
      <c r="BN12" s="73"/>
      <c r="BO12" s="73"/>
      <c r="BP12" s="73">
        <v>2</v>
      </c>
      <c r="BQ12" s="73">
        <v>28</v>
      </c>
      <c r="BR12" s="73"/>
      <c r="BS12" s="73"/>
    </row>
    <row r="13" spans="1:71" customFormat="1" ht="17.899999999999999" customHeight="1" x14ac:dyDescent="0.35">
      <c r="A13" s="35">
        <f t="shared" si="0"/>
        <v>10</v>
      </c>
      <c r="B13" s="35" t="s">
        <v>94</v>
      </c>
      <c r="C13" s="35">
        <v>9990</v>
      </c>
      <c r="D13" s="36" t="s">
        <v>308</v>
      </c>
      <c r="E13" s="36"/>
      <c r="F13" s="35" t="s">
        <v>109</v>
      </c>
      <c r="G13" s="37">
        <f>SUM(tblSouthern[[#This Row],[Roll Members No Data ]:[Roll Members Male Over 65]])</f>
        <v>29</v>
      </c>
      <c r="H13" s="37">
        <f>SUM(tblSouthern[[#This Row],[Associate Members No Data]:[Associate Members Male Over 65]])</f>
        <v>7</v>
      </c>
      <c r="I13" s="38"/>
      <c r="J13" s="68"/>
      <c r="K13" s="37"/>
      <c r="L13" s="37"/>
      <c r="M13" s="37">
        <v>2</v>
      </c>
      <c r="N13" s="37">
        <v>17</v>
      </c>
      <c r="O13" s="37"/>
      <c r="P13" s="37"/>
      <c r="Q13" s="37">
        <v>4</v>
      </c>
      <c r="R13" s="37">
        <v>6</v>
      </c>
      <c r="S13" s="68"/>
      <c r="T13" s="37"/>
      <c r="U13" s="37"/>
      <c r="V13" s="37"/>
      <c r="W13" s="37">
        <v>6</v>
      </c>
      <c r="X13" s="37"/>
      <c r="Y13" s="37"/>
      <c r="Z13" s="37"/>
      <c r="AA13" s="37">
        <v>1</v>
      </c>
      <c r="AB13" s="37">
        <v>1</v>
      </c>
      <c r="AC13" s="37">
        <v>4</v>
      </c>
      <c r="AD13" s="37"/>
      <c r="AE13" s="37">
        <v>2</v>
      </c>
      <c r="AF13" s="37"/>
      <c r="AG13" s="37"/>
      <c r="AH13" s="37">
        <v>19</v>
      </c>
      <c r="AI13" s="37"/>
      <c r="AJ13" s="37"/>
      <c r="AK13" s="37"/>
      <c r="AL13" s="37"/>
      <c r="AM13" s="37"/>
      <c r="AN13" s="37"/>
      <c r="AO13" s="37"/>
      <c r="AP13" s="37"/>
      <c r="AQ13" s="37">
        <v>1</v>
      </c>
      <c r="AR13" s="73">
        <v>1</v>
      </c>
      <c r="AS13" s="73">
        <v>0.8</v>
      </c>
      <c r="AT13" s="73"/>
      <c r="AU13" s="73"/>
      <c r="AV13" s="73"/>
      <c r="AW13" s="73"/>
      <c r="AX13" s="73"/>
      <c r="AY13" s="73"/>
      <c r="AZ13" s="73"/>
      <c r="BA13" s="73"/>
      <c r="BB13" s="73">
        <v>3</v>
      </c>
      <c r="BC13" s="73">
        <v>15</v>
      </c>
      <c r="BD13" s="73"/>
      <c r="BE13" s="73"/>
      <c r="BF13" s="73"/>
      <c r="BG13" s="73"/>
      <c r="BH13" s="73"/>
      <c r="BI13" s="73"/>
      <c r="BJ13" s="73"/>
      <c r="BK13" s="73">
        <v>8</v>
      </c>
      <c r="BL13" s="73">
        <v>1</v>
      </c>
      <c r="BM13" s="73">
        <v>0.2</v>
      </c>
      <c r="BN13" s="73">
        <v>1</v>
      </c>
      <c r="BO13" s="73">
        <v>5</v>
      </c>
      <c r="BP13" s="73"/>
      <c r="BQ13" s="73"/>
      <c r="BR13" s="73">
        <v>2</v>
      </c>
      <c r="BS13" s="73">
        <v>10</v>
      </c>
    </row>
    <row r="14" spans="1:71" customFormat="1" ht="17.899999999999999" customHeight="1" x14ac:dyDescent="0.35">
      <c r="A14" s="35">
        <f t="shared" si="0"/>
        <v>11</v>
      </c>
      <c r="B14" s="35" t="s">
        <v>94</v>
      </c>
      <c r="C14" s="35">
        <v>9774</v>
      </c>
      <c r="D14" s="36" t="s">
        <v>309</v>
      </c>
      <c r="E14" s="36"/>
      <c r="F14" s="35" t="s">
        <v>109</v>
      </c>
      <c r="G14" s="37">
        <f>SUM(tblSouthern[[#This Row],[Roll Members No Data ]:[Roll Members Male Over 65]])</f>
        <v>154</v>
      </c>
      <c r="H14" s="37">
        <f>SUM(tblSouthern[[#This Row],[Associate Members No Data]:[Associate Members Male Over 65]])</f>
        <v>181</v>
      </c>
      <c r="I14" s="38"/>
      <c r="J14" s="68">
        <v>154</v>
      </c>
      <c r="K14" s="37"/>
      <c r="L14" s="37"/>
      <c r="M14" s="37"/>
      <c r="N14" s="37"/>
      <c r="O14" s="37"/>
      <c r="P14" s="37"/>
      <c r="Q14" s="37"/>
      <c r="R14" s="37"/>
      <c r="S14" s="68">
        <v>181</v>
      </c>
      <c r="T14" s="37"/>
      <c r="U14" s="37"/>
      <c r="V14" s="37"/>
      <c r="W14" s="37"/>
      <c r="X14" s="37"/>
      <c r="Y14" s="37"/>
      <c r="Z14" s="37"/>
      <c r="AA14" s="37"/>
      <c r="AB14" s="37"/>
      <c r="AC14" s="37">
        <v>8</v>
      </c>
      <c r="AD14" s="37"/>
      <c r="AE14" s="37"/>
      <c r="AF14" s="37">
        <v>9</v>
      </c>
      <c r="AG14" s="37">
        <v>12</v>
      </c>
      <c r="AH14" s="37">
        <v>136</v>
      </c>
      <c r="AI14" s="37">
        <v>1</v>
      </c>
      <c r="AJ14" s="37">
        <v>1</v>
      </c>
      <c r="AK14" s="37"/>
      <c r="AL14" s="37"/>
      <c r="AM14" s="37"/>
      <c r="AN14" s="37"/>
      <c r="AO14" s="37">
        <v>20</v>
      </c>
      <c r="AP14" s="37">
        <v>20</v>
      </c>
      <c r="AQ14" s="37">
        <v>80</v>
      </c>
      <c r="AR14" s="73">
        <v>1</v>
      </c>
      <c r="AS14" s="73">
        <v>60</v>
      </c>
      <c r="AT14" s="73"/>
      <c r="AU14" s="73"/>
      <c r="AV14" s="73"/>
      <c r="AW14" s="73"/>
      <c r="AX14" s="73"/>
      <c r="AY14" s="73"/>
      <c r="AZ14" s="73">
        <v>1</v>
      </c>
      <c r="BA14" s="73">
        <v>10</v>
      </c>
      <c r="BB14" s="73">
        <v>10</v>
      </c>
      <c r="BC14" s="73">
        <v>20</v>
      </c>
      <c r="BD14" s="73">
        <v>4</v>
      </c>
      <c r="BE14" s="73">
        <v>99</v>
      </c>
      <c r="BF14" s="73">
        <v>10</v>
      </c>
      <c r="BG14" s="73">
        <v>20</v>
      </c>
      <c r="BH14" s="73"/>
      <c r="BI14" s="73"/>
      <c r="BJ14" s="73">
        <v>6</v>
      </c>
      <c r="BK14" s="73">
        <v>20</v>
      </c>
      <c r="BL14" s="73">
        <v>3</v>
      </c>
      <c r="BM14" s="73">
        <v>75</v>
      </c>
      <c r="BN14" s="73">
        <v>3</v>
      </c>
      <c r="BO14" s="73">
        <v>32</v>
      </c>
      <c r="BP14" s="73">
        <v>1</v>
      </c>
      <c r="BQ14" s="73">
        <v>50</v>
      </c>
      <c r="BR14" s="73"/>
      <c r="BS14" s="73"/>
    </row>
    <row r="15" spans="1:71" customFormat="1" ht="17.899999999999999" customHeight="1" x14ac:dyDescent="0.35">
      <c r="A15" s="35">
        <f t="shared" si="0"/>
        <v>12</v>
      </c>
      <c r="B15" s="35" t="s">
        <v>94</v>
      </c>
      <c r="C15" s="35">
        <v>9811</v>
      </c>
      <c r="D15" s="36" t="s">
        <v>310</v>
      </c>
      <c r="E15" s="36"/>
      <c r="F15" s="35" t="s">
        <v>109</v>
      </c>
      <c r="G15" s="37">
        <f>SUM(tblSouthern[[#This Row],[Roll Members No Data ]:[Roll Members Male Over 65]])</f>
        <v>42</v>
      </c>
      <c r="H15" s="37">
        <f>SUM(tblSouthern[[#This Row],[Associate Members No Data]:[Associate Members Male Over 65]])</f>
        <v>34</v>
      </c>
      <c r="I15" s="38"/>
      <c r="J15" s="58"/>
      <c r="K15" s="37"/>
      <c r="L15" s="37">
        <v>5</v>
      </c>
      <c r="M15" s="37">
        <v>9</v>
      </c>
      <c r="N15" s="37">
        <v>10</v>
      </c>
      <c r="O15" s="37">
        <v>1</v>
      </c>
      <c r="P15" s="37">
        <v>4</v>
      </c>
      <c r="Q15" s="37">
        <v>6</v>
      </c>
      <c r="R15" s="37">
        <v>7</v>
      </c>
      <c r="S15" s="68"/>
      <c r="T15" s="37"/>
      <c r="U15" s="37">
        <v>9</v>
      </c>
      <c r="V15" s="37">
        <v>3</v>
      </c>
      <c r="W15" s="37">
        <v>5</v>
      </c>
      <c r="X15" s="37"/>
      <c r="Y15" s="37">
        <v>7</v>
      </c>
      <c r="Z15" s="37">
        <v>6</v>
      </c>
      <c r="AA15" s="37">
        <v>4</v>
      </c>
      <c r="AB15" s="37">
        <v>38</v>
      </c>
      <c r="AC15" s="37">
        <v>2</v>
      </c>
      <c r="AD15" s="37"/>
      <c r="AE15" s="37">
        <v>1</v>
      </c>
      <c r="AF15" s="37">
        <v>10</v>
      </c>
      <c r="AG15" s="37">
        <v>4</v>
      </c>
      <c r="AH15" s="37">
        <v>51</v>
      </c>
      <c r="AI15" s="37"/>
      <c r="AJ15" s="37"/>
      <c r="AK15" s="37"/>
      <c r="AL15" s="37"/>
      <c r="AM15" s="37"/>
      <c r="AN15" s="37">
        <v>1</v>
      </c>
      <c r="AO15" s="37">
        <v>10</v>
      </c>
      <c r="AP15" s="37"/>
      <c r="AQ15" s="37">
        <v>27</v>
      </c>
      <c r="AR15" s="73">
        <v>1</v>
      </c>
      <c r="AS15" s="73">
        <v>45</v>
      </c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>
        <v>2</v>
      </c>
      <c r="BO15" s="73">
        <v>2</v>
      </c>
      <c r="BP15" s="73"/>
      <c r="BQ15" s="73"/>
      <c r="BR15" s="73">
        <v>1</v>
      </c>
      <c r="BS15" s="73">
        <v>4</v>
      </c>
    </row>
    <row r="16" spans="1:71" customFormat="1" ht="17.899999999999999" customHeight="1" x14ac:dyDescent="0.35">
      <c r="A16" s="35">
        <f t="shared" si="0"/>
        <v>13</v>
      </c>
      <c r="B16" s="35" t="s">
        <v>94</v>
      </c>
      <c r="C16" s="35">
        <v>9793</v>
      </c>
      <c r="D16" s="36" t="s">
        <v>311</v>
      </c>
      <c r="E16" s="36"/>
      <c r="F16" s="35" t="s">
        <v>109</v>
      </c>
      <c r="G16" s="37">
        <f>SUM(tblSouthern[[#This Row],[Roll Members No Data ]:[Roll Members Male Over 65]])</f>
        <v>44</v>
      </c>
      <c r="H16" s="37">
        <f>SUM(tblSouthern[[#This Row],[Associate Members No Data]:[Associate Members Male Over 65]])</f>
        <v>5</v>
      </c>
      <c r="I16" s="38"/>
      <c r="J16" s="68"/>
      <c r="K16" s="75"/>
      <c r="L16" s="75">
        <v>2</v>
      </c>
      <c r="M16" s="75">
        <v>7</v>
      </c>
      <c r="N16" s="75">
        <v>16</v>
      </c>
      <c r="O16" s="75"/>
      <c r="P16" s="75">
        <v>2</v>
      </c>
      <c r="Q16" s="75">
        <v>4</v>
      </c>
      <c r="R16" s="75">
        <v>13</v>
      </c>
      <c r="S16" s="76"/>
      <c r="T16" s="66"/>
      <c r="U16" s="66">
        <v>1</v>
      </c>
      <c r="V16" s="66"/>
      <c r="W16" s="66">
        <v>1</v>
      </c>
      <c r="X16" s="66"/>
      <c r="Y16" s="66">
        <v>3</v>
      </c>
      <c r="Z16" s="66"/>
      <c r="AA16" s="66"/>
      <c r="AB16" s="66"/>
      <c r="AC16" s="66">
        <v>4</v>
      </c>
      <c r="AD16" s="66"/>
      <c r="AE16" s="66">
        <v>3</v>
      </c>
      <c r="AF16" s="66">
        <v>8</v>
      </c>
      <c r="AG16" s="66"/>
      <c r="AH16" s="66">
        <v>37</v>
      </c>
      <c r="AI16" s="75"/>
      <c r="AJ16" s="75"/>
      <c r="AK16" s="77"/>
      <c r="AL16" s="77"/>
      <c r="AM16" s="77"/>
      <c r="AN16" s="77"/>
      <c r="AO16" s="75">
        <v>8</v>
      </c>
      <c r="AP16" s="75"/>
      <c r="AQ16" s="75"/>
      <c r="AR16" s="131">
        <v>1</v>
      </c>
      <c r="AS16" s="131">
        <v>40</v>
      </c>
      <c r="AT16" s="131"/>
      <c r="AU16" s="131"/>
      <c r="AV16" s="131"/>
      <c r="AW16" s="131"/>
      <c r="AX16" s="131"/>
      <c r="AY16" s="131"/>
      <c r="AZ16" s="131"/>
      <c r="BA16" s="131"/>
      <c r="BB16" s="131">
        <v>15</v>
      </c>
      <c r="BC16" s="131">
        <v>30</v>
      </c>
      <c r="BD16" s="131"/>
      <c r="BE16" s="131"/>
      <c r="BF16" s="131"/>
      <c r="BG16" s="131"/>
      <c r="BH16" s="131"/>
      <c r="BI16" s="131"/>
      <c r="BJ16" s="131">
        <v>5</v>
      </c>
      <c r="BK16" s="131">
        <v>15</v>
      </c>
      <c r="BL16" s="131"/>
      <c r="BM16" s="131"/>
      <c r="BN16" s="131">
        <v>2</v>
      </c>
      <c r="BO16" s="131">
        <v>10</v>
      </c>
      <c r="BP16" s="131"/>
      <c r="BQ16" s="131"/>
      <c r="BR16" s="131"/>
      <c r="BS16" s="131"/>
    </row>
    <row r="17" spans="1:71" customFormat="1" ht="17.899999999999999" customHeight="1" x14ac:dyDescent="0.35">
      <c r="A17" s="35">
        <f t="shared" si="0"/>
        <v>14</v>
      </c>
      <c r="B17" s="35" t="s">
        <v>94</v>
      </c>
      <c r="C17" s="35">
        <v>9812</v>
      </c>
      <c r="D17" s="36" t="s">
        <v>312</v>
      </c>
      <c r="E17" s="36"/>
      <c r="F17" s="35" t="s">
        <v>109</v>
      </c>
      <c r="G17" s="37">
        <f>SUM(tblSouthern[[#This Row],[Roll Members No Data ]:[Roll Members Male Over 65]])</f>
        <v>193</v>
      </c>
      <c r="H17" s="37">
        <f>SUM(tblSouthern[[#This Row],[Associate Members No Data]:[Associate Members Male Over 65]])</f>
        <v>38</v>
      </c>
      <c r="I17" s="38"/>
      <c r="J17" s="58"/>
      <c r="K17" s="37">
        <v>4</v>
      </c>
      <c r="L17" s="37">
        <v>23</v>
      </c>
      <c r="M17" s="37">
        <v>38</v>
      </c>
      <c r="N17" s="37">
        <v>57</v>
      </c>
      <c r="O17" s="37">
        <v>3</v>
      </c>
      <c r="P17" s="37">
        <v>16</v>
      </c>
      <c r="Q17" s="37">
        <v>26</v>
      </c>
      <c r="R17" s="37">
        <v>26</v>
      </c>
      <c r="S17" s="68"/>
      <c r="T17" s="37"/>
      <c r="U17" s="37">
        <v>2</v>
      </c>
      <c r="V17" s="37">
        <v>11</v>
      </c>
      <c r="W17" s="37">
        <v>5</v>
      </c>
      <c r="X17" s="37">
        <v>1</v>
      </c>
      <c r="Y17" s="37">
        <v>3</v>
      </c>
      <c r="Z17" s="37">
        <v>9</v>
      </c>
      <c r="AA17" s="37">
        <v>7</v>
      </c>
      <c r="AB17" s="37">
        <v>13</v>
      </c>
      <c r="AC17" s="37">
        <v>8</v>
      </c>
      <c r="AD17" s="37">
        <v>3</v>
      </c>
      <c r="AE17" s="37">
        <v>3</v>
      </c>
      <c r="AF17" s="37">
        <v>30</v>
      </c>
      <c r="AG17" s="37">
        <v>4</v>
      </c>
      <c r="AH17" s="37">
        <v>108</v>
      </c>
      <c r="AI17" s="37">
        <v>1</v>
      </c>
      <c r="AJ17" s="37"/>
      <c r="AK17" s="37"/>
      <c r="AL17" s="37"/>
      <c r="AM17" s="37"/>
      <c r="AN17" s="37">
        <v>8</v>
      </c>
      <c r="AO17" s="37">
        <v>60</v>
      </c>
      <c r="AP17" s="37">
        <v>30</v>
      </c>
      <c r="AQ17" s="37">
        <v>45</v>
      </c>
      <c r="AR17" s="73">
        <v>1</v>
      </c>
      <c r="AS17" s="73">
        <v>55</v>
      </c>
      <c r="AT17" s="73"/>
      <c r="AU17" s="73"/>
      <c r="AV17" s="73">
        <v>1</v>
      </c>
      <c r="AW17" s="73">
        <v>40</v>
      </c>
      <c r="AX17" s="73"/>
      <c r="AY17" s="73"/>
      <c r="AZ17" s="73">
        <v>1</v>
      </c>
      <c r="BA17" s="73">
        <v>15</v>
      </c>
      <c r="BB17" s="73">
        <v>20</v>
      </c>
      <c r="BC17" s="73">
        <v>20</v>
      </c>
      <c r="BD17" s="73">
        <v>1</v>
      </c>
      <c r="BE17" s="73">
        <v>40</v>
      </c>
      <c r="BF17" s="73">
        <v>16</v>
      </c>
      <c r="BG17" s="73">
        <v>40</v>
      </c>
      <c r="BH17" s="73">
        <v>1</v>
      </c>
      <c r="BI17" s="73">
        <v>10</v>
      </c>
      <c r="BJ17" s="73">
        <v>14</v>
      </c>
      <c r="BK17" s="73">
        <v>6</v>
      </c>
      <c r="BL17" s="73">
        <v>1</v>
      </c>
      <c r="BM17" s="73">
        <v>20</v>
      </c>
      <c r="BN17" s="73">
        <v>1</v>
      </c>
      <c r="BO17" s="73">
        <v>1</v>
      </c>
      <c r="BP17" s="73"/>
      <c r="BQ17" s="73"/>
      <c r="BR17" s="73">
        <v>66</v>
      </c>
      <c r="BS17" s="73">
        <v>33</v>
      </c>
    </row>
    <row r="18" spans="1:71" customFormat="1" ht="17.899999999999999" customHeight="1" x14ac:dyDescent="0.35">
      <c r="A18" s="35">
        <f t="shared" si="0"/>
        <v>15</v>
      </c>
      <c r="B18" s="35" t="s">
        <v>94</v>
      </c>
      <c r="C18" s="35">
        <v>9813</v>
      </c>
      <c r="D18" s="36" t="s">
        <v>313</v>
      </c>
      <c r="E18" s="36"/>
      <c r="F18" s="35" t="s">
        <v>109</v>
      </c>
      <c r="G18" s="37">
        <f>SUM(tblSouthern[[#This Row],[Roll Members No Data ]:[Roll Members Male Over 65]])</f>
        <v>78</v>
      </c>
      <c r="H18" s="37">
        <f>SUM(tblSouthern[[#This Row],[Associate Members No Data]:[Associate Members Male Over 65]])</f>
        <v>4</v>
      </c>
      <c r="I18" s="38"/>
      <c r="J18" s="58"/>
      <c r="K18" s="37"/>
      <c r="L18" s="37"/>
      <c r="M18" s="37">
        <v>3</v>
      </c>
      <c r="N18" s="37">
        <v>51</v>
      </c>
      <c r="O18" s="37"/>
      <c r="P18" s="37"/>
      <c r="Q18" s="37">
        <v>3</v>
      </c>
      <c r="R18" s="37">
        <v>21</v>
      </c>
      <c r="S18" s="68"/>
      <c r="T18" s="37">
        <v>2</v>
      </c>
      <c r="U18" s="37"/>
      <c r="V18" s="37"/>
      <c r="W18" s="37"/>
      <c r="X18" s="37">
        <v>1</v>
      </c>
      <c r="Y18" s="37"/>
      <c r="Z18" s="37">
        <v>1</v>
      </c>
      <c r="AA18" s="37"/>
      <c r="AB18" s="37"/>
      <c r="AC18" s="37">
        <v>8</v>
      </c>
      <c r="AD18" s="37">
        <v>2</v>
      </c>
      <c r="AE18" s="37"/>
      <c r="AF18" s="37">
        <v>2</v>
      </c>
      <c r="AG18" s="37"/>
      <c r="AH18" s="37">
        <v>56</v>
      </c>
      <c r="AI18" s="37"/>
      <c r="AJ18" s="37"/>
      <c r="AK18" s="37"/>
      <c r="AL18" s="37"/>
      <c r="AM18" s="37"/>
      <c r="AN18" s="37"/>
      <c r="AO18" s="37"/>
      <c r="AP18" s="37"/>
      <c r="AQ18" s="37">
        <v>26</v>
      </c>
      <c r="AR18" s="73">
        <v>1</v>
      </c>
      <c r="AS18" s="73">
        <v>40</v>
      </c>
      <c r="AT18" s="73"/>
      <c r="AU18" s="73"/>
      <c r="AV18" s="73"/>
      <c r="AW18" s="73"/>
      <c r="AX18" s="73"/>
      <c r="AY18" s="73"/>
      <c r="AZ18" s="73"/>
      <c r="BA18" s="73"/>
      <c r="BB18" s="73">
        <v>6</v>
      </c>
      <c r="BC18" s="73">
        <v>25</v>
      </c>
      <c r="BD18" s="73"/>
      <c r="BE18" s="73"/>
      <c r="BF18" s="73"/>
      <c r="BG18" s="73"/>
      <c r="BH18" s="73"/>
      <c r="BI18" s="73"/>
      <c r="BJ18" s="73"/>
      <c r="BK18" s="73"/>
      <c r="BL18" s="73">
        <v>1</v>
      </c>
      <c r="BM18" s="73">
        <v>5</v>
      </c>
      <c r="BN18" s="73">
        <v>3</v>
      </c>
      <c r="BO18" s="73">
        <v>5</v>
      </c>
      <c r="BP18" s="73">
        <v>1</v>
      </c>
      <c r="BQ18" s="73">
        <v>5</v>
      </c>
      <c r="BR18" s="73"/>
      <c r="BS18" s="73"/>
    </row>
    <row r="19" spans="1:71" customFormat="1" ht="17.899999999999999" customHeight="1" x14ac:dyDescent="0.35">
      <c r="A19" s="35">
        <f t="shared" si="0"/>
        <v>16</v>
      </c>
      <c r="B19" s="35" t="s">
        <v>94</v>
      </c>
      <c r="C19" s="35">
        <v>9814</v>
      </c>
      <c r="D19" s="36" t="s">
        <v>314</v>
      </c>
      <c r="E19" s="36"/>
      <c r="F19" s="35" t="s">
        <v>105</v>
      </c>
      <c r="G19" s="37">
        <f>SUM(tblSouthern[[#This Row],[Roll Members No Data ]:[Roll Members Male Over 65]])</f>
        <v>35</v>
      </c>
      <c r="H19" s="37">
        <f>SUM(tblSouthern[[#This Row],[Associate Members No Data]:[Associate Members Male Over 65]])</f>
        <v>5</v>
      </c>
      <c r="I19" s="38"/>
      <c r="J19" s="58"/>
      <c r="K19" s="37">
        <v>3</v>
      </c>
      <c r="L19" s="37">
        <v>7</v>
      </c>
      <c r="M19" s="37">
        <v>2</v>
      </c>
      <c r="N19" s="37">
        <v>3</v>
      </c>
      <c r="O19" s="37"/>
      <c r="P19" s="37">
        <v>17</v>
      </c>
      <c r="Q19" s="37">
        <v>1</v>
      </c>
      <c r="R19" s="37">
        <v>2</v>
      </c>
      <c r="S19" s="68"/>
      <c r="T19" s="37"/>
      <c r="U19" s="37"/>
      <c r="V19" s="37">
        <v>1</v>
      </c>
      <c r="W19" s="37"/>
      <c r="X19" s="37">
        <v>2</v>
      </c>
      <c r="Y19" s="37">
        <v>1</v>
      </c>
      <c r="Z19" s="37"/>
      <c r="AA19" s="37">
        <v>1</v>
      </c>
      <c r="AB19" s="37"/>
      <c r="AC19" s="37"/>
      <c r="AD19" s="37"/>
      <c r="AE19" s="37"/>
      <c r="AF19" s="37">
        <v>3</v>
      </c>
      <c r="AG19" s="37">
        <v>1</v>
      </c>
      <c r="AH19" s="37">
        <v>8</v>
      </c>
      <c r="AI19" s="37"/>
      <c r="AJ19" s="37"/>
      <c r="AK19" s="37"/>
      <c r="AL19" s="37"/>
      <c r="AM19" s="37"/>
      <c r="AN19" s="37"/>
      <c r="AO19" s="37"/>
      <c r="AP19" s="37"/>
      <c r="AQ19" s="37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>
        <v>7</v>
      </c>
      <c r="BO19" s="73">
        <v>3</v>
      </c>
      <c r="BP19" s="73"/>
      <c r="BQ19" s="73"/>
      <c r="BR19" s="73"/>
      <c r="BS19" s="73"/>
    </row>
    <row r="20" spans="1:71" customFormat="1" ht="17.899999999999999" customHeight="1" x14ac:dyDescent="0.35">
      <c r="A20" s="35">
        <f t="shared" si="0"/>
        <v>17</v>
      </c>
      <c r="B20" s="35" t="s">
        <v>94</v>
      </c>
      <c r="C20" s="35">
        <v>15064</v>
      </c>
      <c r="D20" s="36" t="s">
        <v>315</v>
      </c>
      <c r="E20" s="36"/>
      <c r="F20" s="35" t="s">
        <v>105</v>
      </c>
      <c r="G20" s="37">
        <f>SUM(tblSouthern[[#This Row],[Roll Members No Data ]:[Roll Members Male Over 65]])</f>
        <v>154</v>
      </c>
      <c r="H20" s="37">
        <f>SUM(tblSouthern[[#This Row],[Associate Members No Data]:[Associate Members Male Over 65]])</f>
        <v>13</v>
      </c>
      <c r="I20" s="38"/>
      <c r="J20" s="68"/>
      <c r="K20" s="37">
        <v>3</v>
      </c>
      <c r="L20" s="37">
        <v>19</v>
      </c>
      <c r="M20" s="37">
        <v>33</v>
      </c>
      <c r="N20" s="37">
        <v>34</v>
      </c>
      <c r="O20" s="37">
        <v>3</v>
      </c>
      <c r="P20" s="37">
        <v>16</v>
      </c>
      <c r="Q20" s="37">
        <v>24</v>
      </c>
      <c r="R20" s="37">
        <v>22</v>
      </c>
      <c r="S20" s="68"/>
      <c r="T20" s="37"/>
      <c r="U20" s="37">
        <v>3</v>
      </c>
      <c r="V20" s="37">
        <v>1</v>
      </c>
      <c r="W20" s="37">
        <v>5</v>
      </c>
      <c r="X20" s="37"/>
      <c r="Y20" s="37">
        <v>2</v>
      </c>
      <c r="Z20" s="37"/>
      <c r="AA20" s="37">
        <v>2</v>
      </c>
      <c r="AB20" s="37"/>
      <c r="AC20" s="37">
        <v>6</v>
      </c>
      <c r="AD20" s="37">
        <v>11</v>
      </c>
      <c r="AE20" s="37">
        <v>2</v>
      </c>
      <c r="AF20" s="37">
        <v>11</v>
      </c>
      <c r="AG20" s="37">
        <v>2</v>
      </c>
      <c r="AH20" s="37">
        <v>42</v>
      </c>
      <c r="AI20" s="37">
        <v>1</v>
      </c>
      <c r="AJ20" s="37"/>
      <c r="AK20" s="37"/>
      <c r="AL20" s="37"/>
      <c r="AM20" s="37"/>
      <c r="AN20" s="37"/>
      <c r="AO20" s="37">
        <v>11</v>
      </c>
      <c r="AP20" s="37">
        <v>2</v>
      </c>
      <c r="AQ20" s="37">
        <v>42</v>
      </c>
      <c r="AR20" s="73">
        <v>1</v>
      </c>
      <c r="AS20" s="73">
        <v>30</v>
      </c>
      <c r="AT20" s="73"/>
      <c r="AU20" s="73"/>
      <c r="AV20" s="73"/>
      <c r="AW20" s="73"/>
      <c r="AX20" s="73"/>
      <c r="AY20" s="73"/>
      <c r="AZ20" s="73"/>
      <c r="BA20" s="73"/>
      <c r="BB20" s="73">
        <v>10</v>
      </c>
      <c r="BC20" s="73">
        <v>35</v>
      </c>
      <c r="BD20" s="73"/>
      <c r="BE20" s="73"/>
      <c r="BF20" s="73">
        <v>3</v>
      </c>
      <c r="BG20" s="73">
        <v>9</v>
      </c>
      <c r="BH20" s="73"/>
      <c r="BI20" s="73"/>
      <c r="BJ20" s="73">
        <v>3</v>
      </c>
      <c r="BK20" s="73">
        <v>9</v>
      </c>
      <c r="BL20" s="73">
        <v>1</v>
      </c>
      <c r="BM20" s="73">
        <v>20</v>
      </c>
      <c r="BN20" s="73">
        <v>3</v>
      </c>
      <c r="BO20" s="73">
        <v>14</v>
      </c>
      <c r="BP20" s="73">
        <v>3</v>
      </c>
      <c r="BQ20" s="73"/>
      <c r="BR20" s="73">
        <v>6</v>
      </c>
      <c r="BS20" s="73">
        <v>12</v>
      </c>
    </row>
    <row r="21" spans="1:71" customFormat="1" ht="17.899999999999999" customHeight="1" x14ac:dyDescent="0.35">
      <c r="A21" s="35">
        <f t="shared" si="0"/>
        <v>18</v>
      </c>
      <c r="B21" s="35" t="s">
        <v>94</v>
      </c>
      <c r="C21" s="56">
        <v>9826</v>
      </c>
      <c r="D21" s="36" t="s">
        <v>316</v>
      </c>
      <c r="E21" s="36"/>
      <c r="F21" s="35" t="s">
        <v>109</v>
      </c>
      <c r="G21" s="37">
        <f>SUM(tblSouthern[[#This Row],[Roll Members No Data ]:[Roll Members Male Over 65]])</f>
        <v>104</v>
      </c>
      <c r="H21" s="37">
        <f>SUM(tblSouthern[[#This Row],[Associate Members No Data]:[Associate Members Male Over 65]])</f>
        <v>8</v>
      </c>
      <c r="I21" s="38"/>
      <c r="J21" s="57"/>
      <c r="K21" s="37">
        <v>2</v>
      </c>
      <c r="L21" s="37"/>
      <c r="M21" s="37">
        <v>6</v>
      </c>
      <c r="N21" s="37">
        <v>65</v>
      </c>
      <c r="O21" s="37"/>
      <c r="P21" s="37"/>
      <c r="Q21" s="37">
        <v>5</v>
      </c>
      <c r="R21" s="37">
        <v>26</v>
      </c>
      <c r="S21" s="68"/>
      <c r="T21" s="37"/>
      <c r="U21" s="37"/>
      <c r="V21" s="37">
        <v>4</v>
      </c>
      <c r="W21" s="37">
        <v>1</v>
      </c>
      <c r="X21" s="37"/>
      <c r="Y21" s="37"/>
      <c r="Z21" s="37"/>
      <c r="AA21" s="37">
        <v>3</v>
      </c>
      <c r="AB21" s="37">
        <v>3</v>
      </c>
      <c r="AC21" s="37">
        <v>6</v>
      </c>
      <c r="AD21" s="37"/>
      <c r="AE21" s="37"/>
      <c r="AF21" s="37">
        <v>3</v>
      </c>
      <c r="AG21" s="37">
        <v>2</v>
      </c>
      <c r="AH21" s="37"/>
      <c r="AI21" s="37">
        <v>3</v>
      </c>
      <c r="AJ21" s="37"/>
      <c r="AK21" s="37">
        <v>2</v>
      </c>
      <c r="AL21" s="37"/>
      <c r="AM21" s="37">
        <v>3</v>
      </c>
      <c r="AN21" s="37"/>
      <c r="AO21" s="37"/>
      <c r="AP21" s="37"/>
      <c r="AQ21" s="37"/>
      <c r="AR21" s="73">
        <v>1</v>
      </c>
      <c r="AS21" s="73">
        <v>45</v>
      </c>
      <c r="AT21" s="73"/>
      <c r="AU21" s="73"/>
      <c r="AV21" s="73"/>
      <c r="AW21" s="73"/>
      <c r="AX21" s="73"/>
      <c r="AY21" s="73"/>
      <c r="AZ21" s="73"/>
      <c r="BA21" s="73"/>
      <c r="BB21" s="73">
        <v>30</v>
      </c>
      <c r="BC21" s="73">
        <v>2</v>
      </c>
      <c r="BD21" s="73"/>
      <c r="BE21" s="73"/>
      <c r="BF21" s="73"/>
      <c r="BG21" s="73"/>
      <c r="BH21" s="73"/>
      <c r="BI21" s="73"/>
      <c r="BJ21" s="73"/>
      <c r="BK21" s="73"/>
      <c r="BL21" s="73">
        <v>2</v>
      </c>
      <c r="BM21" s="73">
        <v>13</v>
      </c>
      <c r="BN21" s="73">
        <v>2</v>
      </c>
      <c r="BO21" s="73">
        <v>10</v>
      </c>
      <c r="BP21" s="73">
        <v>1</v>
      </c>
      <c r="BQ21" s="73">
        <v>10</v>
      </c>
      <c r="BR21" s="73">
        <v>25</v>
      </c>
      <c r="BS21" s="73">
        <v>10</v>
      </c>
    </row>
    <row r="22" spans="1:71" customFormat="1" ht="17.899999999999999" customHeight="1" x14ac:dyDescent="0.35">
      <c r="A22" s="35">
        <f t="shared" si="0"/>
        <v>19</v>
      </c>
      <c r="B22" s="35" t="s">
        <v>94</v>
      </c>
      <c r="C22" s="56">
        <v>9827</v>
      </c>
      <c r="D22" s="36" t="s">
        <v>317</v>
      </c>
      <c r="E22" s="36"/>
      <c r="F22" s="35" t="s">
        <v>109</v>
      </c>
      <c r="G22" s="37">
        <f>SUM(tblSouthern[[#This Row],[Roll Members No Data ]:[Roll Members Male Over 65]])</f>
        <v>24</v>
      </c>
      <c r="H22" s="37">
        <f>SUM(tblSouthern[[#This Row],[Associate Members No Data]:[Associate Members Male Over 65]])</f>
        <v>5</v>
      </c>
      <c r="I22" s="38"/>
      <c r="J22" s="57"/>
      <c r="K22" s="37"/>
      <c r="L22" s="37">
        <v>2</v>
      </c>
      <c r="M22" s="37">
        <v>5</v>
      </c>
      <c r="N22" s="37">
        <v>8</v>
      </c>
      <c r="O22" s="37">
        <v>1</v>
      </c>
      <c r="P22" s="37">
        <v>1</v>
      </c>
      <c r="Q22" s="37">
        <v>4</v>
      </c>
      <c r="R22" s="37">
        <v>3</v>
      </c>
      <c r="S22" s="68"/>
      <c r="T22" s="37"/>
      <c r="U22" s="37">
        <v>2</v>
      </c>
      <c r="V22" s="37">
        <v>1</v>
      </c>
      <c r="W22" s="37"/>
      <c r="X22" s="37"/>
      <c r="Y22" s="37">
        <v>2</v>
      </c>
      <c r="Z22" s="37"/>
      <c r="AA22" s="37"/>
      <c r="AB22" s="37"/>
      <c r="AC22" s="37">
        <v>2</v>
      </c>
      <c r="AD22" s="37">
        <v>3</v>
      </c>
      <c r="AE22" s="37">
        <v>5</v>
      </c>
      <c r="AF22" s="37">
        <v>2</v>
      </c>
      <c r="AG22" s="37">
        <v>1</v>
      </c>
      <c r="AH22" s="37">
        <v>11</v>
      </c>
      <c r="AI22" s="37"/>
      <c r="AJ22" s="37"/>
      <c r="AK22" s="37"/>
      <c r="AL22" s="37"/>
      <c r="AM22" s="37"/>
      <c r="AN22" s="37"/>
      <c r="AO22" s="37">
        <v>55</v>
      </c>
      <c r="AP22" s="37">
        <v>2</v>
      </c>
      <c r="AQ22" s="37">
        <v>10</v>
      </c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>
        <v>4</v>
      </c>
      <c r="BC22" s="73">
        <v>4</v>
      </c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>
        <v>3</v>
      </c>
      <c r="BO22" s="73">
        <v>12</v>
      </c>
      <c r="BP22" s="73"/>
      <c r="BQ22" s="73"/>
      <c r="BR22" s="73">
        <v>1</v>
      </c>
      <c r="BS22" s="73">
        <v>4</v>
      </c>
    </row>
    <row r="23" spans="1:71" customFormat="1" ht="17.899999999999999" customHeight="1" x14ac:dyDescent="0.35">
      <c r="A23" s="35">
        <f t="shared" si="0"/>
        <v>20</v>
      </c>
      <c r="B23" s="35" t="s">
        <v>94</v>
      </c>
      <c r="C23" s="56">
        <v>9840</v>
      </c>
      <c r="D23" s="36" t="s">
        <v>318</v>
      </c>
      <c r="E23" s="36"/>
      <c r="F23" s="35" t="s">
        <v>109</v>
      </c>
      <c r="G23" s="37">
        <f>SUM(tblSouthern[[#This Row],[Roll Members No Data ]:[Roll Members Male Over 65]])</f>
        <v>43</v>
      </c>
      <c r="H23" s="37">
        <f>SUM(tblSouthern[[#This Row],[Associate Members No Data]:[Associate Members Male Over 65]])</f>
        <v>10</v>
      </c>
      <c r="I23" s="38"/>
      <c r="J23" s="57"/>
      <c r="K23" s="37"/>
      <c r="L23" s="37"/>
      <c r="M23" s="37">
        <v>7</v>
      </c>
      <c r="N23" s="37">
        <v>26</v>
      </c>
      <c r="O23" s="37"/>
      <c r="P23" s="37"/>
      <c r="Q23" s="37">
        <v>1</v>
      </c>
      <c r="R23" s="37">
        <v>9</v>
      </c>
      <c r="S23" s="68"/>
      <c r="T23" s="37"/>
      <c r="U23" s="37">
        <v>1</v>
      </c>
      <c r="V23" s="37">
        <v>1</v>
      </c>
      <c r="W23" s="37">
        <v>4</v>
      </c>
      <c r="X23" s="37"/>
      <c r="Y23" s="37">
        <v>1</v>
      </c>
      <c r="Z23" s="37">
        <v>1</v>
      </c>
      <c r="AA23" s="37">
        <v>2</v>
      </c>
      <c r="AB23" s="37">
        <v>4</v>
      </c>
      <c r="AC23" s="37"/>
      <c r="AD23" s="37">
        <v>2</v>
      </c>
      <c r="AE23" s="37"/>
      <c r="AF23" s="37">
        <v>1</v>
      </c>
      <c r="AG23" s="37"/>
      <c r="AH23" s="37">
        <v>30</v>
      </c>
      <c r="AI23" s="37"/>
      <c r="AJ23" s="37"/>
      <c r="AK23" s="37">
        <v>1</v>
      </c>
      <c r="AL23" s="37"/>
      <c r="AM23" s="37"/>
      <c r="AN23" s="37"/>
      <c r="AO23" s="37">
        <v>1</v>
      </c>
      <c r="AP23" s="37"/>
      <c r="AQ23" s="37">
        <v>8</v>
      </c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>
        <v>1</v>
      </c>
      <c r="BM23" s="73">
        <v>4</v>
      </c>
      <c r="BN23" s="73"/>
      <c r="BO23" s="73"/>
      <c r="BP23" s="73"/>
      <c r="BQ23" s="73"/>
      <c r="BR23" s="73"/>
      <c r="BS23" s="73"/>
    </row>
    <row r="24" spans="1:71" customFormat="1" ht="17.899999999999999" customHeight="1" x14ac:dyDescent="0.35">
      <c r="A24" s="35">
        <f t="shared" si="0"/>
        <v>21</v>
      </c>
      <c r="B24" s="35" t="s">
        <v>94</v>
      </c>
      <c r="C24" s="56">
        <v>9828</v>
      </c>
      <c r="D24" s="36" t="s">
        <v>319</v>
      </c>
      <c r="E24" s="36"/>
      <c r="F24" s="35" t="s">
        <v>109</v>
      </c>
      <c r="G24" s="37">
        <f>SUM(tblSouthern[[#This Row],[Roll Members No Data ]:[Roll Members Male Over 65]])</f>
        <v>58</v>
      </c>
      <c r="H24" s="37">
        <f>SUM(tblSouthern[[#This Row],[Associate Members No Data]:[Associate Members Male Over 65]])</f>
        <v>33</v>
      </c>
      <c r="I24" s="38"/>
      <c r="J24" s="57"/>
      <c r="K24" s="37">
        <v>6</v>
      </c>
      <c r="L24" s="37">
        <v>5</v>
      </c>
      <c r="M24" s="37">
        <v>10</v>
      </c>
      <c r="N24" s="37">
        <v>10</v>
      </c>
      <c r="O24" s="37">
        <v>4</v>
      </c>
      <c r="P24" s="37">
        <v>2</v>
      </c>
      <c r="Q24" s="37">
        <v>5</v>
      </c>
      <c r="R24" s="37">
        <v>16</v>
      </c>
      <c r="S24" s="68"/>
      <c r="T24" s="37">
        <v>5</v>
      </c>
      <c r="U24" s="37">
        <v>5</v>
      </c>
      <c r="V24" s="37">
        <v>3</v>
      </c>
      <c r="W24" s="37">
        <v>6</v>
      </c>
      <c r="X24" s="37">
        <v>2</v>
      </c>
      <c r="Y24" s="37">
        <v>3</v>
      </c>
      <c r="Z24" s="37">
        <v>5</v>
      </c>
      <c r="AA24" s="37">
        <v>4</v>
      </c>
      <c r="AB24" s="37"/>
      <c r="AC24" s="37">
        <v>7</v>
      </c>
      <c r="AD24" s="37">
        <v>1</v>
      </c>
      <c r="AE24" s="37"/>
      <c r="AF24" s="37">
        <v>3</v>
      </c>
      <c r="AG24" s="37">
        <v>2</v>
      </c>
      <c r="AH24" s="37">
        <v>40</v>
      </c>
      <c r="AI24" s="37"/>
      <c r="AJ24" s="37"/>
      <c r="AK24" s="37"/>
      <c r="AL24" s="37"/>
      <c r="AM24" s="37">
        <v>2</v>
      </c>
      <c r="AN24" s="37"/>
      <c r="AO24" s="37">
        <v>8</v>
      </c>
      <c r="AP24" s="37">
        <v>2</v>
      </c>
      <c r="AQ24" s="37">
        <v>10</v>
      </c>
      <c r="AR24" s="73"/>
      <c r="AS24" s="73"/>
      <c r="AT24" s="73"/>
      <c r="AU24" s="73"/>
      <c r="AV24" s="73">
        <v>1</v>
      </c>
      <c r="AW24" s="73">
        <v>40</v>
      </c>
      <c r="AX24" s="73"/>
      <c r="AY24" s="73"/>
      <c r="AZ24" s="73">
        <v>1</v>
      </c>
      <c r="BA24" s="73">
        <v>10</v>
      </c>
      <c r="BB24" s="73">
        <v>10</v>
      </c>
      <c r="BC24" s="73">
        <v>20</v>
      </c>
      <c r="BD24" s="73"/>
      <c r="BE24" s="73"/>
      <c r="BF24" s="73"/>
      <c r="BG24" s="73"/>
      <c r="BH24" s="73"/>
      <c r="BI24" s="73"/>
      <c r="BJ24" s="73">
        <v>2</v>
      </c>
      <c r="BK24" s="73">
        <v>4</v>
      </c>
      <c r="BL24" s="73">
        <v>1</v>
      </c>
      <c r="BM24" s="73">
        <v>2</v>
      </c>
      <c r="BN24" s="73">
        <v>1</v>
      </c>
      <c r="BO24" s="73">
        <v>8</v>
      </c>
      <c r="BP24" s="73">
        <v>1</v>
      </c>
      <c r="BQ24" s="73">
        <v>4</v>
      </c>
      <c r="BR24" s="73"/>
      <c r="BS24" s="73"/>
    </row>
    <row r="25" spans="1:71" customFormat="1" ht="17.899999999999999" customHeight="1" x14ac:dyDescent="0.35">
      <c r="A25" s="35">
        <f t="shared" si="0"/>
        <v>22</v>
      </c>
      <c r="B25" s="35" t="s">
        <v>94</v>
      </c>
      <c r="C25" s="56">
        <v>9829</v>
      </c>
      <c r="D25" s="36" t="s">
        <v>320</v>
      </c>
      <c r="E25" s="36"/>
      <c r="F25" s="35" t="s">
        <v>109</v>
      </c>
      <c r="G25" s="37">
        <f>SUM(tblSouthern[[#This Row],[Roll Members No Data ]:[Roll Members Male Over 65]])</f>
        <v>46</v>
      </c>
      <c r="H25" s="37">
        <f>SUM(tblSouthern[[#This Row],[Associate Members No Data]:[Associate Members Male Over 65]])</f>
        <v>20</v>
      </c>
      <c r="I25" s="38"/>
      <c r="J25" s="57"/>
      <c r="K25" s="37">
        <v>1</v>
      </c>
      <c r="L25" s="37">
        <v>2</v>
      </c>
      <c r="M25" s="37">
        <v>16</v>
      </c>
      <c r="N25" s="37">
        <v>13</v>
      </c>
      <c r="O25" s="37"/>
      <c r="P25" s="37">
        <v>1</v>
      </c>
      <c r="Q25" s="37">
        <v>6</v>
      </c>
      <c r="R25" s="37">
        <v>7</v>
      </c>
      <c r="S25" s="68"/>
      <c r="T25" s="37"/>
      <c r="U25" s="37">
        <v>4</v>
      </c>
      <c r="V25" s="37">
        <v>5</v>
      </c>
      <c r="W25" s="37">
        <v>4</v>
      </c>
      <c r="X25" s="37">
        <v>1</v>
      </c>
      <c r="Y25" s="37"/>
      <c r="Z25" s="37">
        <v>1</v>
      </c>
      <c r="AA25" s="37">
        <v>5</v>
      </c>
      <c r="AB25" s="37">
        <v>6</v>
      </c>
      <c r="AC25" s="37">
        <v>2</v>
      </c>
      <c r="AD25" s="37">
        <v>2</v>
      </c>
      <c r="AE25" s="37">
        <v>3</v>
      </c>
      <c r="AF25" s="37">
        <v>6</v>
      </c>
      <c r="AG25" s="37"/>
      <c r="AH25" s="37">
        <v>40</v>
      </c>
      <c r="AI25" s="37"/>
      <c r="AJ25" s="37">
        <v>5</v>
      </c>
      <c r="AK25" s="37">
        <v>1</v>
      </c>
      <c r="AL25" s="37"/>
      <c r="AM25" s="37"/>
      <c r="AN25" s="37">
        <v>2</v>
      </c>
      <c r="AO25" s="37">
        <v>5</v>
      </c>
      <c r="AP25" s="37"/>
      <c r="AQ25" s="37">
        <v>27</v>
      </c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>
        <v>4</v>
      </c>
      <c r="BC25" s="73">
        <v>4</v>
      </c>
      <c r="BD25" s="73"/>
      <c r="BE25" s="73"/>
      <c r="BF25" s="73"/>
      <c r="BG25" s="73"/>
      <c r="BH25" s="73"/>
      <c r="BI25" s="73"/>
      <c r="BJ25" s="73">
        <v>6</v>
      </c>
      <c r="BK25" s="73">
        <v>4</v>
      </c>
      <c r="BL25" s="73">
        <v>1</v>
      </c>
      <c r="BM25" s="73">
        <v>12</v>
      </c>
      <c r="BN25" s="73">
        <v>1</v>
      </c>
      <c r="BO25" s="73">
        <v>2</v>
      </c>
      <c r="BP25" s="73">
        <v>1</v>
      </c>
      <c r="BQ25" s="73">
        <v>32</v>
      </c>
      <c r="BR25" s="73"/>
      <c r="BS25" s="73"/>
    </row>
    <row r="26" spans="1:71" customFormat="1" ht="17.899999999999999" customHeight="1" x14ac:dyDescent="0.35">
      <c r="A26" s="35">
        <f t="shared" si="0"/>
        <v>23</v>
      </c>
      <c r="B26" s="35" t="s">
        <v>94</v>
      </c>
      <c r="C26" s="56">
        <v>9830</v>
      </c>
      <c r="D26" s="36" t="s">
        <v>321</v>
      </c>
      <c r="E26" s="36"/>
      <c r="F26" s="35" t="s">
        <v>109</v>
      </c>
      <c r="G26" s="37">
        <f>SUM(tblSouthern[[#This Row],[Roll Members No Data ]:[Roll Members Male Over 65]])</f>
        <v>15</v>
      </c>
      <c r="H26" s="37">
        <f>SUM(tblSouthern[[#This Row],[Associate Members No Data]:[Associate Members Male Over 65]])</f>
        <v>6</v>
      </c>
      <c r="I26" s="38"/>
      <c r="J26" s="57"/>
      <c r="K26" s="37"/>
      <c r="L26" s="37">
        <v>1</v>
      </c>
      <c r="M26" s="37">
        <v>2</v>
      </c>
      <c r="N26" s="37">
        <v>5</v>
      </c>
      <c r="O26" s="37"/>
      <c r="P26" s="37">
        <v>1</v>
      </c>
      <c r="Q26" s="37">
        <v>2</v>
      </c>
      <c r="R26" s="37">
        <v>4</v>
      </c>
      <c r="S26" s="68"/>
      <c r="T26" s="37"/>
      <c r="U26" s="37"/>
      <c r="V26" s="37">
        <v>1</v>
      </c>
      <c r="W26" s="37">
        <v>2</v>
      </c>
      <c r="X26" s="37"/>
      <c r="Y26" s="37"/>
      <c r="Z26" s="37"/>
      <c r="AA26" s="37">
        <v>3</v>
      </c>
      <c r="AB26" s="37"/>
      <c r="AC26" s="37">
        <v>1</v>
      </c>
      <c r="AD26" s="37">
        <v>1</v>
      </c>
      <c r="AE26" s="37">
        <v>1</v>
      </c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>
        <v>1</v>
      </c>
      <c r="BC26" s="73">
        <v>3</v>
      </c>
      <c r="BD26" s="73"/>
      <c r="BE26" s="73"/>
      <c r="BF26" s="73"/>
      <c r="BG26" s="73"/>
      <c r="BH26" s="73"/>
      <c r="BI26" s="73"/>
      <c r="BJ26" s="73"/>
      <c r="BK26" s="73"/>
      <c r="BL26" s="73">
        <v>1</v>
      </c>
      <c r="BM26" s="73">
        <v>6</v>
      </c>
      <c r="BN26" s="73"/>
      <c r="BO26" s="73"/>
      <c r="BP26" s="73"/>
      <c r="BQ26" s="73"/>
      <c r="BR26" s="73"/>
      <c r="BS26" s="73"/>
    </row>
    <row r="27" spans="1:71" customFormat="1" ht="17.899999999999999" customHeight="1" x14ac:dyDescent="0.35">
      <c r="A27" s="35">
        <f t="shared" si="0"/>
        <v>24</v>
      </c>
      <c r="B27" s="35" t="s">
        <v>94</v>
      </c>
      <c r="C27" s="56">
        <v>9831</v>
      </c>
      <c r="D27" s="36" t="s">
        <v>322</v>
      </c>
      <c r="E27" s="36"/>
      <c r="F27" s="35" t="s">
        <v>109</v>
      </c>
      <c r="G27" s="37">
        <f>SUM(tblSouthern[[#This Row],[Roll Members No Data ]:[Roll Members Male Over 65]])</f>
        <v>67</v>
      </c>
      <c r="H27" s="37">
        <f>SUM(tblSouthern[[#This Row],[Associate Members No Data]:[Associate Members Male Over 65]])</f>
        <v>18</v>
      </c>
      <c r="I27" s="38"/>
      <c r="J27" s="57"/>
      <c r="K27" s="37">
        <v>1</v>
      </c>
      <c r="L27" s="37">
        <v>2</v>
      </c>
      <c r="M27" s="37">
        <v>11</v>
      </c>
      <c r="N27" s="37">
        <v>33</v>
      </c>
      <c r="O27" s="37"/>
      <c r="P27" s="37"/>
      <c r="Q27" s="37">
        <v>5</v>
      </c>
      <c r="R27" s="37">
        <v>15</v>
      </c>
      <c r="S27" s="68"/>
      <c r="T27" s="37"/>
      <c r="U27" s="37">
        <v>1</v>
      </c>
      <c r="V27" s="37">
        <v>5</v>
      </c>
      <c r="W27" s="37">
        <v>5</v>
      </c>
      <c r="X27" s="37"/>
      <c r="Y27" s="37">
        <v>1</v>
      </c>
      <c r="Z27" s="37">
        <v>4</v>
      </c>
      <c r="AA27" s="37">
        <v>2</v>
      </c>
      <c r="AB27" s="37">
        <v>1</v>
      </c>
      <c r="AC27" s="37">
        <v>3</v>
      </c>
      <c r="AD27" s="37"/>
      <c r="AE27" s="37">
        <v>6</v>
      </c>
      <c r="AF27" s="37">
        <v>0.7</v>
      </c>
      <c r="AG27" s="37">
        <v>0.5</v>
      </c>
      <c r="AH27" s="37">
        <v>37</v>
      </c>
      <c r="AI27" s="37"/>
      <c r="AJ27" s="37"/>
      <c r="AK27" s="37"/>
      <c r="AL27" s="37"/>
      <c r="AM27" s="37"/>
      <c r="AN27" s="37"/>
      <c r="AO27" s="37"/>
      <c r="AP27" s="37"/>
      <c r="AQ27" s="37">
        <v>8</v>
      </c>
      <c r="AR27" s="73"/>
      <c r="AS27" s="73"/>
      <c r="AT27" s="73"/>
      <c r="AU27" s="73"/>
      <c r="AV27" s="73">
        <v>1</v>
      </c>
      <c r="AW27" s="73">
        <v>28</v>
      </c>
      <c r="AX27" s="73"/>
      <c r="AY27" s="73"/>
      <c r="AZ27" s="73">
        <v>1</v>
      </c>
      <c r="BA27" s="73">
        <v>15</v>
      </c>
      <c r="BB27" s="73">
        <v>16</v>
      </c>
      <c r="BC27" s="73">
        <v>22</v>
      </c>
      <c r="BD27" s="73"/>
      <c r="BE27" s="73"/>
      <c r="BF27" s="73"/>
      <c r="BG27" s="73"/>
      <c r="BH27" s="73"/>
      <c r="BI27" s="73"/>
      <c r="BJ27" s="73"/>
      <c r="BK27" s="73"/>
      <c r="BL27" s="73">
        <v>1</v>
      </c>
      <c r="BM27" s="73">
        <v>16</v>
      </c>
      <c r="BN27" s="73">
        <v>6</v>
      </c>
      <c r="BO27" s="73">
        <v>12</v>
      </c>
      <c r="BP27" s="73">
        <v>3</v>
      </c>
      <c r="BQ27" s="73">
        <v>12</v>
      </c>
      <c r="BR27" s="73">
        <v>2</v>
      </c>
      <c r="BS27" s="73">
        <v>1.5</v>
      </c>
    </row>
    <row r="28" spans="1:71" customFormat="1" ht="17.899999999999999" customHeight="1" x14ac:dyDescent="0.35">
      <c r="A28" s="35">
        <f t="shared" si="0"/>
        <v>25</v>
      </c>
      <c r="B28" s="35" t="s">
        <v>94</v>
      </c>
      <c r="C28" s="35">
        <v>9795</v>
      </c>
      <c r="D28" s="36" t="s">
        <v>323</v>
      </c>
      <c r="E28" s="36"/>
      <c r="F28" s="35" t="s">
        <v>109</v>
      </c>
      <c r="G28" s="37">
        <f>SUM(tblSouthern[[#This Row],[Roll Members No Data ]:[Roll Members Male Over 65]])</f>
        <v>39</v>
      </c>
      <c r="H28" s="37">
        <f>SUM(tblSouthern[[#This Row],[Associate Members No Data]:[Associate Members Male Over 65]])</f>
        <v>17</v>
      </c>
      <c r="I28" s="38"/>
      <c r="J28" s="68"/>
      <c r="K28" s="37">
        <v>2</v>
      </c>
      <c r="L28" s="37">
        <v>2</v>
      </c>
      <c r="M28" s="37">
        <v>7</v>
      </c>
      <c r="N28" s="37">
        <v>15</v>
      </c>
      <c r="O28" s="37"/>
      <c r="P28" s="37">
        <v>2</v>
      </c>
      <c r="Q28" s="37">
        <v>5</v>
      </c>
      <c r="R28" s="37">
        <v>6</v>
      </c>
      <c r="S28" s="68"/>
      <c r="T28" s="37">
        <v>2</v>
      </c>
      <c r="U28" s="37">
        <v>1</v>
      </c>
      <c r="V28" s="37">
        <v>4</v>
      </c>
      <c r="W28" s="37">
        <v>5</v>
      </c>
      <c r="X28" s="37">
        <v>1</v>
      </c>
      <c r="Y28" s="37"/>
      <c r="Z28" s="37">
        <v>2</v>
      </c>
      <c r="AA28" s="37">
        <v>2</v>
      </c>
      <c r="AB28" s="37">
        <v>4</v>
      </c>
      <c r="AC28" s="37">
        <v>1</v>
      </c>
      <c r="AD28" s="37">
        <v>2</v>
      </c>
      <c r="AE28" s="37"/>
      <c r="AF28" s="37">
        <v>1</v>
      </c>
      <c r="AG28" s="37">
        <v>1</v>
      </c>
      <c r="AH28" s="37">
        <v>25</v>
      </c>
      <c r="AI28" s="37"/>
      <c r="AJ28" s="37"/>
      <c r="AK28" s="37"/>
      <c r="AL28" s="37"/>
      <c r="AM28" s="37"/>
      <c r="AN28" s="37"/>
      <c r="AO28" s="37"/>
      <c r="AP28" s="37"/>
      <c r="AQ28" s="37">
        <v>11</v>
      </c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>
        <v>6</v>
      </c>
      <c r="BC28" s="73">
        <v>10</v>
      </c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>
        <v>6</v>
      </c>
      <c r="BO28" s="73">
        <v>8</v>
      </c>
      <c r="BP28" s="73">
        <v>2</v>
      </c>
      <c r="BQ28" s="73">
        <v>15</v>
      </c>
      <c r="BR28" s="73"/>
      <c r="BS28" s="73"/>
    </row>
    <row r="29" spans="1:71" customFormat="1" ht="17.899999999999999" customHeight="1" x14ac:dyDescent="0.35">
      <c r="A29" s="35">
        <f t="shared" si="0"/>
        <v>26</v>
      </c>
      <c r="B29" s="35" t="s">
        <v>94</v>
      </c>
      <c r="C29" s="35">
        <v>9815</v>
      </c>
      <c r="D29" s="36" t="s">
        <v>324</v>
      </c>
      <c r="E29" s="36"/>
      <c r="F29" s="35" t="s">
        <v>109</v>
      </c>
      <c r="G29" s="37">
        <f>SUM(tblSouthern[[#This Row],[Roll Members No Data ]:[Roll Members Male Over 65]])</f>
        <v>20</v>
      </c>
      <c r="H29" s="37">
        <f>SUM(tblSouthern[[#This Row],[Associate Members No Data]:[Associate Members Male Over 65]])</f>
        <v>6</v>
      </c>
      <c r="I29" s="38"/>
      <c r="J29" s="58"/>
      <c r="K29" s="37"/>
      <c r="L29" s="37">
        <v>1</v>
      </c>
      <c r="M29" s="37">
        <v>5</v>
      </c>
      <c r="N29" s="37">
        <v>4</v>
      </c>
      <c r="O29" s="37"/>
      <c r="P29" s="37">
        <v>2</v>
      </c>
      <c r="Q29" s="37">
        <v>3</v>
      </c>
      <c r="R29" s="37">
        <v>5</v>
      </c>
      <c r="S29" s="68"/>
      <c r="T29" s="37"/>
      <c r="U29" s="37">
        <v>1</v>
      </c>
      <c r="V29" s="37">
        <v>1</v>
      </c>
      <c r="W29" s="37">
        <v>1</v>
      </c>
      <c r="X29" s="37"/>
      <c r="Y29" s="37"/>
      <c r="Z29" s="37">
        <v>1</v>
      </c>
      <c r="AA29" s="37">
        <v>2</v>
      </c>
      <c r="AB29" s="37"/>
      <c r="AC29" s="37"/>
      <c r="AD29" s="37"/>
      <c r="AE29" s="37">
        <v>4</v>
      </c>
      <c r="AF29" s="37">
        <v>5.8</v>
      </c>
      <c r="AG29" s="37">
        <v>0.69</v>
      </c>
      <c r="AH29" s="37">
        <v>17.670000000000002</v>
      </c>
      <c r="AI29" s="37"/>
      <c r="AJ29" s="37"/>
      <c r="AK29" s="37"/>
      <c r="AL29" s="37"/>
      <c r="AM29" s="37"/>
      <c r="AN29" s="37"/>
      <c r="AO29" s="37"/>
      <c r="AP29" s="37"/>
      <c r="AQ29" s="37"/>
      <c r="AR29" s="73"/>
      <c r="AS29" s="73"/>
      <c r="AT29" s="73"/>
      <c r="AU29" s="73"/>
      <c r="AV29" s="73">
        <v>1</v>
      </c>
      <c r="AW29" s="73">
        <v>36</v>
      </c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</row>
    <row r="30" spans="1:71" customFormat="1" ht="17.899999999999999" customHeight="1" x14ac:dyDescent="0.35">
      <c r="A30" s="35">
        <f t="shared" si="0"/>
        <v>27</v>
      </c>
      <c r="B30" s="35" t="s">
        <v>94</v>
      </c>
      <c r="C30" s="35">
        <v>9755</v>
      </c>
      <c r="D30" s="36" t="s">
        <v>325</v>
      </c>
      <c r="E30" s="36"/>
      <c r="F30" s="35" t="s">
        <v>109</v>
      </c>
      <c r="G30" s="37">
        <f>SUM(tblSouthern[[#This Row],[Roll Members No Data ]:[Roll Members Male Over 65]])</f>
        <v>19</v>
      </c>
      <c r="H30" s="37">
        <f>SUM(tblSouthern[[#This Row],[Associate Members No Data]:[Associate Members Male Over 65]])</f>
        <v>11</v>
      </c>
      <c r="I30" s="38"/>
      <c r="J30" s="58">
        <v>19</v>
      </c>
      <c r="K30" s="37"/>
      <c r="L30" s="37"/>
      <c r="M30" s="37"/>
      <c r="N30" s="37"/>
      <c r="O30" s="37"/>
      <c r="P30" s="37"/>
      <c r="Q30" s="37"/>
      <c r="R30" s="37"/>
      <c r="S30" s="58">
        <v>11</v>
      </c>
      <c r="T30" s="37"/>
      <c r="U30" s="37"/>
      <c r="V30" s="37"/>
      <c r="W30" s="37"/>
      <c r="X30" s="37"/>
      <c r="Y30" s="37"/>
      <c r="Z30" s="37"/>
      <c r="AA30" s="37"/>
      <c r="AB30" s="37"/>
      <c r="AC30" s="37">
        <v>1</v>
      </c>
      <c r="AD30" s="37"/>
      <c r="AE30" s="37"/>
      <c r="AF30" s="37"/>
      <c r="AG30" s="37"/>
      <c r="AH30" s="37">
        <v>20</v>
      </c>
      <c r="AI30" s="37"/>
      <c r="AJ30" s="37"/>
      <c r="AK30" s="37"/>
      <c r="AL30" s="37"/>
      <c r="AM30" s="37"/>
      <c r="AN30" s="37"/>
      <c r="AO30" s="37"/>
      <c r="AP30" s="37"/>
      <c r="AQ30" s="37"/>
      <c r="AR30" s="73">
        <v>1</v>
      </c>
      <c r="AS30" s="73">
        <v>40</v>
      </c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</row>
    <row r="31" spans="1:71" customFormat="1" ht="17.899999999999999" customHeight="1" x14ac:dyDescent="0.35">
      <c r="A31" s="35">
        <f t="shared" si="0"/>
        <v>28</v>
      </c>
      <c r="B31" s="35" t="s">
        <v>94</v>
      </c>
      <c r="C31" s="35">
        <v>9802</v>
      </c>
      <c r="D31" s="36" t="s">
        <v>326</v>
      </c>
      <c r="E31" s="36"/>
      <c r="F31" s="35" t="s">
        <v>109</v>
      </c>
      <c r="G31" s="37">
        <f>SUM(tblSouthern[[#This Row],[Roll Members No Data ]:[Roll Members Male Over 65]])</f>
        <v>29</v>
      </c>
      <c r="H31" s="37">
        <f>SUM(tblSouthern[[#This Row],[Associate Members No Data]:[Associate Members Male Over 65]])</f>
        <v>18</v>
      </c>
      <c r="I31" s="38"/>
      <c r="J31" s="58"/>
      <c r="K31" s="37">
        <v>1</v>
      </c>
      <c r="L31" s="37">
        <v>2</v>
      </c>
      <c r="M31" s="37">
        <v>4</v>
      </c>
      <c r="N31" s="37">
        <v>15</v>
      </c>
      <c r="O31" s="37">
        <v>1</v>
      </c>
      <c r="P31" s="37">
        <v>2</v>
      </c>
      <c r="Q31" s="37">
        <v>2</v>
      </c>
      <c r="R31" s="37">
        <v>2</v>
      </c>
      <c r="S31" s="68"/>
      <c r="T31" s="37">
        <v>5</v>
      </c>
      <c r="U31" s="37"/>
      <c r="V31" s="37">
        <v>6</v>
      </c>
      <c r="W31" s="37">
        <v>1</v>
      </c>
      <c r="X31" s="37">
        <v>1</v>
      </c>
      <c r="Y31" s="37"/>
      <c r="Z31" s="37">
        <v>2</v>
      </c>
      <c r="AA31" s="37">
        <v>3</v>
      </c>
      <c r="AB31" s="37">
        <v>1</v>
      </c>
      <c r="AC31" s="37">
        <v>2</v>
      </c>
      <c r="AD31" s="37">
        <v>7</v>
      </c>
      <c r="AE31" s="37">
        <v>2</v>
      </c>
      <c r="AF31" s="37">
        <v>11</v>
      </c>
      <c r="AG31" s="37">
        <v>5</v>
      </c>
      <c r="AH31" s="37">
        <v>21</v>
      </c>
      <c r="AI31" s="37"/>
      <c r="AJ31" s="37"/>
      <c r="AK31" s="37"/>
      <c r="AL31" s="37"/>
      <c r="AM31" s="37"/>
      <c r="AN31" s="37"/>
      <c r="AO31" s="37">
        <v>21</v>
      </c>
      <c r="AP31" s="37">
        <v>6</v>
      </c>
      <c r="AQ31" s="37">
        <v>19</v>
      </c>
      <c r="AR31" s="73">
        <v>1</v>
      </c>
      <c r="AS31" s="73">
        <v>45</v>
      </c>
      <c r="AT31" s="73"/>
      <c r="AU31" s="73"/>
      <c r="AV31" s="73"/>
      <c r="AW31" s="73"/>
      <c r="AX31" s="73"/>
      <c r="AY31" s="73"/>
      <c r="AZ31" s="73"/>
      <c r="BA31" s="73"/>
      <c r="BB31" s="73">
        <v>16</v>
      </c>
      <c r="BC31" s="73">
        <v>2</v>
      </c>
      <c r="BD31" s="73"/>
      <c r="BE31" s="73"/>
      <c r="BF31" s="73">
        <v>5</v>
      </c>
      <c r="BG31" s="73">
        <v>6</v>
      </c>
      <c r="BH31" s="73"/>
      <c r="BI31" s="73"/>
      <c r="BJ31" s="73">
        <v>6</v>
      </c>
      <c r="BK31" s="73">
        <v>20</v>
      </c>
      <c r="BL31" s="73"/>
      <c r="BM31" s="73"/>
      <c r="BN31" s="73">
        <v>4</v>
      </c>
      <c r="BO31" s="73">
        <v>5</v>
      </c>
      <c r="BP31" s="73"/>
      <c r="BQ31" s="73"/>
      <c r="BR31" s="73"/>
      <c r="BS31" s="73"/>
    </row>
    <row r="32" spans="1:71" customFormat="1" ht="17.899999999999999" customHeight="1" x14ac:dyDescent="0.35">
      <c r="A32" s="35">
        <f t="shared" si="0"/>
        <v>29</v>
      </c>
      <c r="B32" s="35" t="s">
        <v>94</v>
      </c>
      <c r="C32" s="35">
        <v>9773</v>
      </c>
      <c r="D32" s="36" t="s">
        <v>327</v>
      </c>
      <c r="E32" s="36"/>
      <c r="F32" s="35" t="s">
        <v>109</v>
      </c>
      <c r="G32" s="37">
        <f>SUM(tblSouthern[[#This Row],[Roll Members No Data ]:[Roll Members Male Over 65]])</f>
        <v>138</v>
      </c>
      <c r="H32" s="37">
        <f>SUM(tblSouthern[[#This Row],[Associate Members No Data]:[Associate Members Male Over 65]])</f>
        <v>36</v>
      </c>
      <c r="I32" s="38"/>
      <c r="J32" s="68"/>
      <c r="K32" s="37">
        <v>6</v>
      </c>
      <c r="L32" s="37">
        <v>29</v>
      </c>
      <c r="M32" s="37">
        <v>29</v>
      </c>
      <c r="N32" s="37">
        <v>11</v>
      </c>
      <c r="O32" s="37">
        <v>5</v>
      </c>
      <c r="P32" s="37">
        <v>19</v>
      </c>
      <c r="Q32" s="37">
        <v>29</v>
      </c>
      <c r="R32" s="37">
        <v>10</v>
      </c>
      <c r="S32" s="68"/>
      <c r="T32" s="37">
        <v>4</v>
      </c>
      <c r="U32" s="37">
        <v>13</v>
      </c>
      <c r="V32" s="37">
        <v>4</v>
      </c>
      <c r="W32" s="37"/>
      <c r="X32" s="37">
        <v>1</v>
      </c>
      <c r="Y32" s="37">
        <v>10</v>
      </c>
      <c r="Z32" s="37">
        <v>3</v>
      </c>
      <c r="AA32" s="37">
        <v>1</v>
      </c>
      <c r="AB32" s="37">
        <v>27</v>
      </c>
      <c r="AC32" s="37"/>
      <c r="AD32" s="37">
        <v>27</v>
      </c>
      <c r="AE32" s="37">
        <v>10</v>
      </c>
      <c r="AF32" s="37">
        <v>40</v>
      </c>
      <c r="AG32" s="37">
        <v>7</v>
      </c>
      <c r="AH32" s="37">
        <v>111</v>
      </c>
      <c r="AI32" s="37"/>
      <c r="AJ32" s="37"/>
      <c r="AK32" s="37">
        <v>1</v>
      </c>
      <c r="AL32" s="37"/>
      <c r="AM32" s="37"/>
      <c r="AN32" s="37"/>
      <c r="AO32" s="37">
        <v>56</v>
      </c>
      <c r="AP32" s="37">
        <v>43</v>
      </c>
      <c r="AQ32" s="37">
        <v>70</v>
      </c>
      <c r="AR32" s="73">
        <v>2</v>
      </c>
      <c r="AS32" s="73">
        <v>80</v>
      </c>
      <c r="AT32" s="73">
        <v>2</v>
      </c>
      <c r="AU32" s="73">
        <v>6</v>
      </c>
      <c r="AV32" s="73"/>
      <c r="AW32" s="73"/>
      <c r="AX32" s="73"/>
      <c r="AY32" s="73"/>
      <c r="AZ32" s="73">
        <v>1</v>
      </c>
      <c r="BA32" s="73">
        <v>6</v>
      </c>
      <c r="BB32" s="73">
        <v>8</v>
      </c>
      <c r="BC32" s="73">
        <v>16</v>
      </c>
      <c r="BD32" s="73">
        <v>2</v>
      </c>
      <c r="BE32" s="73">
        <v>20</v>
      </c>
      <c r="BF32" s="73">
        <v>10</v>
      </c>
      <c r="BG32" s="73">
        <v>30</v>
      </c>
      <c r="BH32" s="73">
        <v>2</v>
      </c>
      <c r="BI32" s="73">
        <v>25</v>
      </c>
      <c r="BJ32" s="73">
        <v>10</v>
      </c>
      <c r="BK32" s="73">
        <v>30</v>
      </c>
      <c r="BL32" s="73">
        <v>1</v>
      </c>
      <c r="BM32" s="73">
        <v>30</v>
      </c>
      <c r="BN32" s="73"/>
      <c r="BO32" s="73"/>
      <c r="BP32" s="73">
        <v>3</v>
      </c>
      <c r="BQ32" s="73">
        <v>15</v>
      </c>
      <c r="BR32" s="73">
        <v>38</v>
      </c>
      <c r="BS32" s="73">
        <v>34</v>
      </c>
    </row>
    <row r="33" spans="1:71" customFormat="1" ht="17.899999999999999" customHeight="1" x14ac:dyDescent="0.35">
      <c r="A33" s="35">
        <f t="shared" si="0"/>
        <v>30</v>
      </c>
      <c r="B33" s="35" t="s">
        <v>94</v>
      </c>
      <c r="C33" s="56">
        <v>9833</v>
      </c>
      <c r="D33" s="36" t="s">
        <v>328</v>
      </c>
      <c r="E33" s="36"/>
      <c r="F33" s="35" t="s">
        <v>109</v>
      </c>
      <c r="G33" s="37">
        <f>SUM(tblSouthern[[#This Row],[Roll Members No Data ]:[Roll Members Male Over 65]])</f>
        <v>12</v>
      </c>
      <c r="H33" s="37">
        <f>SUM(tblSouthern[[#This Row],[Associate Members No Data]:[Associate Members Male Over 65]])</f>
        <v>6</v>
      </c>
      <c r="I33" s="38"/>
      <c r="J33" s="57"/>
      <c r="K33" s="37"/>
      <c r="L33" s="37"/>
      <c r="M33" s="37">
        <v>2</v>
      </c>
      <c r="N33" s="37">
        <v>7</v>
      </c>
      <c r="O33" s="37"/>
      <c r="P33" s="37"/>
      <c r="Q33" s="37"/>
      <c r="R33" s="37">
        <v>3</v>
      </c>
      <c r="S33" s="68"/>
      <c r="T33" s="37"/>
      <c r="U33" s="37">
        <v>1</v>
      </c>
      <c r="V33" s="37">
        <v>2</v>
      </c>
      <c r="W33" s="37">
        <v>3</v>
      </c>
      <c r="X33" s="37"/>
      <c r="Y33" s="37"/>
      <c r="Z33" s="37"/>
      <c r="AA33" s="37"/>
      <c r="AB33" s="37"/>
      <c r="AC33" s="37"/>
      <c r="AD33" s="37"/>
      <c r="AE33" s="37">
        <v>2</v>
      </c>
      <c r="AF33" s="37"/>
      <c r="AG33" s="37"/>
      <c r="AH33" s="37">
        <v>6.2</v>
      </c>
      <c r="AI33" s="37"/>
      <c r="AJ33" s="37"/>
      <c r="AK33" s="37"/>
      <c r="AL33" s="37"/>
      <c r="AM33" s="37"/>
      <c r="AN33" s="37"/>
      <c r="AO33" s="37"/>
      <c r="AP33" s="37"/>
      <c r="AQ33" s="37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</row>
    <row r="34" spans="1:71" customFormat="1" ht="17.899999999999999" customHeight="1" x14ac:dyDescent="0.35">
      <c r="A34" s="35">
        <f t="shared" si="0"/>
        <v>31</v>
      </c>
      <c r="B34" s="35" t="s">
        <v>94</v>
      </c>
      <c r="C34" s="35">
        <v>9816</v>
      </c>
      <c r="D34" s="36" t="s">
        <v>329</v>
      </c>
      <c r="E34" s="36"/>
      <c r="F34" s="35" t="s">
        <v>109</v>
      </c>
      <c r="G34" s="37">
        <f>SUM(tblSouthern[[#This Row],[Roll Members No Data ]:[Roll Members Male Over 65]])</f>
        <v>47</v>
      </c>
      <c r="H34" s="37">
        <f>SUM(tblSouthern[[#This Row],[Associate Members No Data]:[Associate Members Male Over 65]])</f>
        <v>0</v>
      </c>
      <c r="I34" s="38"/>
      <c r="J34" s="58"/>
      <c r="K34" s="37"/>
      <c r="L34" s="37">
        <v>8</v>
      </c>
      <c r="M34" s="37">
        <v>11</v>
      </c>
      <c r="N34" s="37">
        <v>7</v>
      </c>
      <c r="O34" s="37"/>
      <c r="P34" s="37">
        <v>6</v>
      </c>
      <c r="Q34" s="37">
        <v>11</v>
      </c>
      <c r="R34" s="37">
        <v>4</v>
      </c>
      <c r="S34" s="68">
        <v>0</v>
      </c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>
        <v>2</v>
      </c>
      <c r="AE34" s="37"/>
      <c r="AF34" s="37">
        <v>7</v>
      </c>
      <c r="AG34" s="37">
        <v>2</v>
      </c>
      <c r="AH34" s="37">
        <v>21</v>
      </c>
      <c r="AI34" s="37"/>
      <c r="AJ34" s="37"/>
      <c r="AK34" s="37"/>
      <c r="AL34" s="37"/>
      <c r="AM34" s="37"/>
      <c r="AN34" s="37"/>
      <c r="AO34" s="37">
        <v>10</v>
      </c>
      <c r="AP34" s="37">
        <v>8</v>
      </c>
      <c r="AQ34" s="37">
        <v>15</v>
      </c>
      <c r="AR34" s="73">
        <v>1</v>
      </c>
      <c r="AS34" s="73">
        <v>50</v>
      </c>
      <c r="AT34" s="73"/>
      <c r="AU34" s="73"/>
      <c r="AV34" s="73"/>
      <c r="AW34" s="73"/>
      <c r="AX34" s="73"/>
      <c r="AY34" s="73"/>
      <c r="AZ34" s="73"/>
      <c r="BA34" s="73"/>
      <c r="BB34" s="73">
        <v>10</v>
      </c>
      <c r="BC34" s="73">
        <v>20</v>
      </c>
      <c r="BD34" s="73"/>
      <c r="BE34" s="73"/>
      <c r="BF34" s="73">
        <v>3</v>
      </c>
      <c r="BG34" s="73">
        <v>9</v>
      </c>
      <c r="BH34" s="73"/>
      <c r="BI34" s="73"/>
      <c r="BJ34" s="73">
        <v>3</v>
      </c>
      <c r="BK34" s="73">
        <v>6</v>
      </c>
      <c r="BL34" s="73">
        <v>1</v>
      </c>
      <c r="BM34" s="73">
        <v>2</v>
      </c>
      <c r="BN34" s="73">
        <v>1</v>
      </c>
      <c r="BO34" s="73">
        <v>2</v>
      </c>
      <c r="BP34" s="73"/>
      <c r="BQ34" s="73"/>
      <c r="BR34" s="73"/>
      <c r="BS34" s="73"/>
    </row>
    <row r="35" spans="1:71" customFormat="1" ht="17.899999999999999" customHeight="1" x14ac:dyDescent="0.35">
      <c r="A35" s="35">
        <f t="shared" si="0"/>
        <v>32</v>
      </c>
      <c r="B35" s="35" t="s">
        <v>94</v>
      </c>
      <c r="C35" s="35">
        <v>9853</v>
      </c>
      <c r="D35" s="36" t="s">
        <v>330</v>
      </c>
      <c r="E35" s="36"/>
      <c r="F35" s="35" t="s">
        <v>105</v>
      </c>
      <c r="G35" s="37">
        <f>SUM(tblSouthern[[#This Row],[Roll Members No Data ]:[Roll Members Male Over 65]])</f>
        <v>42</v>
      </c>
      <c r="H35" s="37">
        <f>SUM(tblSouthern[[#This Row],[Associate Members No Data]:[Associate Members Male Over 65]])</f>
        <v>69</v>
      </c>
      <c r="I35" s="38"/>
      <c r="J35" s="58"/>
      <c r="K35" s="39"/>
      <c r="L35" s="39">
        <v>2</v>
      </c>
      <c r="M35" s="39">
        <v>2</v>
      </c>
      <c r="N35" s="39">
        <v>31</v>
      </c>
      <c r="O35" s="39"/>
      <c r="P35" s="39"/>
      <c r="Q35" s="39">
        <v>1</v>
      </c>
      <c r="R35" s="39">
        <v>6</v>
      </c>
      <c r="S35" s="58"/>
      <c r="T35" s="39"/>
      <c r="U35" s="39">
        <v>2</v>
      </c>
      <c r="V35" s="39">
        <v>11</v>
      </c>
      <c r="W35" s="39">
        <v>23</v>
      </c>
      <c r="X35" s="39"/>
      <c r="Y35" s="39">
        <v>2</v>
      </c>
      <c r="Z35" s="39">
        <v>7</v>
      </c>
      <c r="AA35" s="39">
        <v>24</v>
      </c>
      <c r="AB35" s="39">
        <v>4</v>
      </c>
      <c r="AC35" s="39">
        <v>2</v>
      </c>
      <c r="AD35" s="39">
        <v>1</v>
      </c>
      <c r="AE35" s="39"/>
      <c r="AF35" s="39"/>
      <c r="AG35" s="39">
        <v>2</v>
      </c>
      <c r="AH35" s="39">
        <v>25</v>
      </c>
      <c r="AI35" s="39"/>
      <c r="AJ35" s="39"/>
      <c r="AK35" s="39"/>
      <c r="AL35" s="39"/>
      <c r="AM35" s="39"/>
      <c r="AN35" s="39"/>
      <c r="AO35" s="39">
        <v>6</v>
      </c>
      <c r="AP35" s="39"/>
      <c r="AQ35" s="39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  <c r="BM35" s="74"/>
      <c r="BN35" s="74"/>
      <c r="BO35" s="74"/>
      <c r="BP35" s="74"/>
      <c r="BQ35" s="74"/>
      <c r="BR35" s="74"/>
      <c r="BS35" s="74"/>
    </row>
    <row r="36" spans="1:71" customFormat="1" ht="17.899999999999999" customHeight="1" x14ac:dyDescent="0.35">
      <c r="A36" s="35">
        <f t="shared" si="0"/>
        <v>33</v>
      </c>
      <c r="B36" s="35" t="s">
        <v>94</v>
      </c>
      <c r="C36" s="35">
        <v>9817</v>
      </c>
      <c r="D36" s="36" t="s">
        <v>331</v>
      </c>
      <c r="E36" s="36"/>
      <c r="F36" s="35" t="s">
        <v>105</v>
      </c>
      <c r="G36" s="37">
        <f>SUM(tblSouthern[[#This Row],[Roll Members No Data ]:[Roll Members Male Over 65]])</f>
        <v>31</v>
      </c>
      <c r="H36" s="37">
        <f>SUM(tblSouthern[[#This Row],[Associate Members No Data]:[Associate Members Male Over 65]])</f>
        <v>17</v>
      </c>
      <c r="I36" s="38"/>
      <c r="J36" s="58"/>
      <c r="K36" s="37"/>
      <c r="L36" s="37">
        <v>1</v>
      </c>
      <c r="M36" s="37">
        <v>6</v>
      </c>
      <c r="N36" s="37">
        <v>9</v>
      </c>
      <c r="O36" s="37"/>
      <c r="P36" s="37">
        <v>2</v>
      </c>
      <c r="Q36" s="37">
        <v>8</v>
      </c>
      <c r="R36" s="37">
        <v>5</v>
      </c>
      <c r="S36" s="68"/>
      <c r="T36" s="37"/>
      <c r="U36" s="37">
        <v>2</v>
      </c>
      <c r="V36" s="37">
        <v>2</v>
      </c>
      <c r="W36" s="37">
        <v>7</v>
      </c>
      <c r="X36" s="37"/>
      <c r="Y36" s="37">
        <v>1</v>
      </c>
      <c r="Z36" s="37">
        <v>1</v>
      </c>
      <c r="AA36" s="37">
        <v>4</v>
      </c>
      <c r="AB36" s="37"/>
      <c r="AC36" s="37">
        <v>1</v>
      </c>
      <c r="AD36" s="37"/>
      <c r="AE36" s="37"/>
      <c r="AF36" s="37">
        <v>7</v>
      </c>
      <c r="AG36" s="37">
        <v>8</v>
      </c>
      <c r="AH36" s="37">
        <v>32</v>
      </c>
      <c r="AI36" s="37"/>
      <c r="AJ36" s="37"/>
      <c r="AK36" s="37"/>
      <c r="AL36" s="37"/>
      <c r="AM36" s="37"/>
      <c r="AN36" s="37"/>
      <c r="AO36" s="37">
        <v>6</v>
      </c>
      <c r="AP36" s="37">
        <v>10</v>
      </c>
      <c r="AQ36" s="37">
        <v>2</v>
      </c>
      <c r="AR36" s="73">
        <v>1</v>
      </c>
      <c r="AS36" s="73">
        <v>40</v>
      </c>
      <c r="AT36" s="73"/>
      <c r="AU36" s="73"/>
      <c r="AV36" s="73"/>
      <c r="AW36" s="73"/>
      <c r="AX36" s="73"/>
      <c r="AY36" s="73"/>
      <c r="AZ36" s="73">
        <v>1</v>
      </c>
      <c r="BA36" s="73">
        <v>32</v>
      </c>
      <c r="BB36" s="73"/>
      <c r="BC36" s="73"/>
      <c r="BD36" s="73"/>
      <c r="BE36" s="73"/>
      <c r="BF36" s="73">
        <v>3</v>
      </c>
      <c r="BG36" s="73">
        <v>1</v>
      </c>
      <c r="BH36" s="73"/>
      <c r="BI36" s="73"/>
      <c r="BJ36" s="73">
        <v>4</v>
      </c>
      <c r="BK36" s="73">
        <v>3</v>
      </c>
      <c r="BL36" s="73"/>
      <c r="BM36" s="73"/>
      <c r="BN36" s="73">
        <v>1</v>
      </c>
      <c r="BO36" s="73">
        <v>3</v>
      </c>
      <c r="BP36" s="73"/>
      <c r="BQ36" s="73"/>
      <c r="BR36" s="73"/>
      <c r="BS36" s="73"/>
    </row>
    <row r="37" spans="1:71" customFormat="1" ht="17.899999999999999" customHeight="1" x14ac:dyDescent="0.35">
      <c r="A37" s="35">
        <f t="shared" ref="A37:A65" si="1">A36+1</f>
        <v>34</v>
      </c>
      <c r="B37" s="35" t="s">
        <v>94</v>
      </c>
      <c r="C37" s="35">
        <v>9778</v>
      </c>
      <c r="D37" s="36" t="s">
        <v>332</v>
      </c>
      <c r="E37" s="36"/>
      <c r="F37" s="35" t="s">
        <v>109</v>
      </c>
      <c r="G37" s="37">
        <f>SUM(tblSouthern[[#This Row],[Roll Members No Data ]:[Roll Members Male Over 65]])</f>
        <v>34</v>
      </c>
      <c r="H37" s="37">
        <f>SUM(tblSouthern[[#This Row],[Associate Members No Data]:[Associate Members Male Over 65]])</f>
        <v>25</v>
      </c>
      <c r="I37" s="38"/>
      <c r="J37" s="68">
        <v>34</v>
      </c>
      <c r="K37" s="37"/>
      <c r="L37" s="37"/>
      <c r="M37" s="37"/>
      <c r="N37" s="37"/>
      <c r="O37" s="37"/>
      <c r="P37" s="37"/>
      <c r="Q37" s="37"/>
      <c r="R37" s="37"/>
      <c r="S37" s="68">
        <v>25</v>
      </c>
      <c r="T37" s="37"/>
      <c r="U37" s="37"/>
      <c r="V37" s="37"/>
      <c r="W37" s="37"/>
      <c r="X37" s="37"/>
      <c r="Y37" s="37"/>
      <c r="Z37" s="37"/>
      <c r="AA37" s="37"/>
      <c r="AB37" s="37"/>
      <c r="AC37" s="37">
        <v>7</v>
      </c>
      <c r="AD37" s="37"/>
      <c r="AE37" s="37"/>
      <c r="AF37" s="37"/>
      <c r="AG37" s="37"/>
      <c r="AH37" s="37">
        <v>28</v>
      </c>
      <c r="AI37" s="37"/>
      <c r="AJ37" s="37"/>
      <c r="AK37" s="37"/>
      <c r="AL37" s="37"/>
      <c r="AM37" s="37"/>
      <c r="AN37" s="37"/>
      <c r="AO37" s="37"/>
      <c r="AP37" s="37"/>
      <c r="AQ37" s="37"/>
      <c r="AR37" s="73">
        <v>1</v>
      </c>
      <c r="AS37" s="73">
        <v>8</v>
      </c>
      <c r="AT37" s="73"/>
      <c r="AU37" s="73"/>
      <c r="AV37" s="73"/>
      <c r="AW37" s="73"/>
      <c r="AX37" s="73"/>
      <c r="AY37" s="73"/>
      <c r="AZ37" s="73"/>
      <c r="BA37" s="73"/>
      <c r="BB37" s="73">
        <v>5</v>
      </c>
      <c r="BC37" s="73">
        <v>10</v>
      </c>
      <c r="BD37" s="73"/>
      <c r="BE37" s="73"/>
      <c r="BF37" s="73"/>
      <c r="BG37" s="73"/>
      <c r="BH37" s="73"/>
      <c r="BI37" s="73"/>
      <c r="BJ37" s="73"/>
      <c r="BK37" s="73"/>
      <c r="BL37" s="73"/>
      <c r="BM37" s="73"/>
      <c r="BN37" s="73">
        <v>10</v>
      </c>
      <c r="BO37" s="73">
        <v>20</v>
      </c>
      <c r="BP37" s="73"/>
      <c r="BQ37" s="73"/>
      <c r="BR37" s="73">
        <v>10</v>
      </c>
      <c r="BS37" s="73">
        <v>20</v>
      </c>
    </row>
    <row r="38" spans="1:71" customFormat="1" ht="17.899999999999999" customHeight="1" x14ac:dyDescent="0.35">
      <c r="A38" s="35">
        <f t="shared" si="1"/>
        <v>35</v>
      </c>
      <c r="B38" s="35" t="s">
        <v>94</v>
      </c>
      <c r="C38" s="35">
        <v>9779</v>
      </c>
      <c r="D38" s="36" t="s">
        <v>333</v>
      </c>
      <c r="E38" s="36"/>
      <c r="F38" s="35" t="s">
        <v>109</v>
      </c>
      <c r="G38" s="37">
        <f>SUM(tblSouthern[[#This Row],[Roll Members No Data ]:[Roll Members Male Over 65]])</f>
        <v>34</v>
      </c>
      <c r="H38" s="37">
        <f>SUM(tblSouthern[[#This Row],[Associate Members No Data]:[Associate Members Male Over 65]])</f>
        <v>31</v>
      </c>
      <c r="I38" s="38"/>
      <c r="J38" s="68"/>
      <c r="K38" s="37"/>
      <c r="L38" s="37">
        <v>2</v>
      </c>
      <c r="M38" s="37">
        <v>2</v>
      </c>
      <c r="N38" s="37">
        <v>21</v>
      </c>
      <c r="O38" s="37"/>
      <c r="P38" s="37">
        <v>1</v>
      </c>
      <c r="Q38" s="37">
        <v>3</v>
      </c>
      <c r="R38" s="37">
        <v>5</v>
      </c>
      <c r="S38" s="68"/>
      <c r="T38" s="37">
        <v>4</v>
      </c>
      <c r="U38" s="37">
        <v>6</v>
      </c>
      <c r="V38" s="37">
        <v>4</v>
      </c>
      <c r="W38" s="37">
        <v>6</v>
      </c>
      <c r="X38" s="37">
        <v>4</v>
      </c>
      <c r="Y38" s="37">
        <v>4</v>
      </c>
      <c r="Z38" s="37">
        <v>2</v>
      </c>
      <c r="AA38" s="37">
        <v>1</v>
      </c>
      <c r="AB38" s="37">
        <v>2</v>
      </c>
      <c r="AC38" s="37">
        <v>1</v>
      </c>
      <c r="AD38" s="37"/>
      <c r="AE38" s="37">
        <v>11</v>
      </c>
      <c r="AF38" s="37">
        <v>2</v>
      </c>
      <c r="AG38" s="37">
        <v>2</v>
      </c>
      <c r="AH38" s="37">
        <v>22</v>
      </c>
      <c r="AI38" s="37"/>
      <c r="AJ38" s="37">
        <v>1</v>
      </c>
      <c r="AK38" s="37"/>
      <c r="AL38" s="37"/>
      <c r="AM38" s="37"/>
      <c r="AN38" s="37"/>
      <c r="AO38" s="37">
        <v>2</v>
      </c>
      <c r="AP38" s="37">
        <v>15</v>
      </c>
      <c r="AQ38" s="37">
        <v>10</v>
      </c>
      <c r="AR38" s="73">
        <v>3</v>
      </c>
      <c r="AS38" s="73">
        <v>66</v>
      </c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3">
        <v>1</v>
      </c>
      <c r="BM38" s="73">
        <v>20</v>
      </c>
      <c r="BN38" s="73"/>
      <c r="BO38" s="73"/>
      <c r="BP38" s="73">
        <v>1</v>
      </c>
      <c r="BQ38" s="73">
        <v>4</v>
      </c>
      <c r="BR38" s="73"/>
      <c r="BS38" s="73"/>
    </row>
    <row r="39" spans="1:71" customFormat="1" ht="17.899999999999999" customHeight="1" x14ac:dyDescent="0.35">
      <c r="A39" s="35">
        <f t="shared" si="1"/>
        <v>36</v>
      </c>
      <c r="B39" s="35" t="s">
        <v>94</v>
      </c>
      <c r="C39" s="35">
        <v>9780</v>
      </c>
      <c r="D39" s="36" t="s">
        <v>334</v>
      </c>
      <c r="E39" s="36"/>
      <c r="F39" s="35" t="s">
        <v>109</v>
      </c>
      <c r="G39" s="37">
        <f>SUM(tblSouthern[[#This Row],[Roll Members No Data ]:[Roll Members Male Over 65]])</f>
        <v>105</v>
      </c>
      <c r="H39" s="37">
        <f>SUM(tblSouthern[[#This Row],[Associate Members No Data]:[Associate Members Male Over 65]])</f>
        <v>92</v>
      </c>
      <c r="I39" s="38"/>
      <c r="J39" s="68"/>
      <c r="K39" s="37"/>
      <c r="L39" s="37">
        <v>1</v>
      </c>
      <c r="M39" s="37">
        <v>5</v>
      </c>
      <c r="N39" s="37">
        <v>64</v>
      </c>
      <c r="O39" s="37"/>
      <c r="P39" s="37"/>
      <c r="Q39" s="37">
        <v>6</v>
      </c>
      <c r="R39" s="37">
        <v>29</v>
      </c>
      <c r="S39" s="68"/>
      <c r="T39" s="37">
        <v>1</v>
      </c>
      <c r="U39" s="37">
        <v>1</v>
      </c>
      <c r="V39" s="37">
        <v>6</v>
      </c>
      <c r="W39" s="37">
        <v>53</v>
      </c>
      <c r="X39" s="37">
        <v>1</v>
      </c>
      <c r="Y39" s="37"/>
      <c r="Z39" s="37">
        <v>1</v>
      </c>
      <c r="AA39" s="37">
        <v>29</v>
      </c>
      <c r="AB39" s="37">
        <v>3</v>
      </c>
      <c r="AC39" s="37">
        <v>8</v>
      </c>
      <c r="AD39" s="37">
        <v>8</v>
      </c>
      <c r="AE39" s="37">
        <v>2</v>
      </c>
      <c r="AF39" s="37"/>
      <c r="AG39" s="37">
        <v>2</v>
      </c>
      <c r="AH39" s="37">
        <v>94</v>
      </c>
      <c r="AI39" s="37"/>
      <c r="AJ39" s="37"/>
      <c r="AK39" s="37"/>
      <c r="AL39" s="37"/>
      <c r="AM39" s="37"/>
      <c r="AN39" s="37"/>
      <c r="AO39" s="37"/>
      <c r="AP39" s="37"/>
      <c r="AQ39" s="37">
        <v>23</v>
      </c>
      <c r="AR39" s="73">
        <v>1</v>
      </c>
      <c r="AS39" s="73">
        <v>50</v>
      </c>
      <c r="AT39" s="73">
        <v>1</v>
      </c>
      <c r="AU39" s="73">
        <v>1</v>
      </c>
      <c r="AV39" s="73"/>
      <c r="AW39" s="73"/>
      <c r="AX39" s="73"/>
      <c r="AY39" s="73"/>
      <c r="AZ39" s="73">
        <v>1</v>
      </c>
      <c r="BA39" s="73">
        <v>10</v>
      </c>
      <c r="BB39" s="73">
        <v>15</v>
      </c>
      <c r="BC39" s="73">
        <v>1</v>
      </c>
      <c r="BD39" s="73"/>
      <c r="BE39" s="73"/>
      <c r="BF39" s="73"/>
      <c r="BG39" s="73"/>
      <c r="BH39" s="73"/>
      <c r="BI39" s="73"/>
      <c r="BJ39" s="73"/>
      <c r="BK39" s="73"/>
      <c r="BL39" s="73">
        <v>1</v>
      </c>
      <c r="BM39" s="73">
        <v>30</v>
      </c>
      <c r="BN39" s="73"/>
      <c r="BO39" s="73"/>
      <c r="BP39" s="73"/>
      <c r="BQ39" s="73"/>
      <c r="BR39" s="73">
        <v>9</v>
      </c>
      <c r="BS39" s="73">
        <v>1</v>
      </c>
    </row>
    <row r="40" spans="1:71" customFormat="1" ht="17.899999999999999" customHeight="1" x14ac:dyDescent="0.35">
      <c r="A40" s="35">
        <f t="shared" si="1"/>
        <v>37</v>
      </c>
      <c r="B40" s="35" t="s">
        <v>94</v>
      </c>
      <c r="C40" s="56">
        <v>12115</v>
      </c>
      <c r="D40" s="36" t="s">
        <v>335</v>
      </c>
      <c r="E40" s="36"/>
      <c r="F40" s="35" t="s">
        <v>109</v>
      </c>
      <c r="G40" s="37">
        <f>SUM(tblSouthern[[#This Row],[Roll Members No Data ]:[Roll Members Male Over 65]])</f>
        <v>8</v>
      </c>
      <c r="H40" s="37">
        <f>SUM(tblSouthern[[#This Row],[Associate Members No Data]:[Associate Members Male Over 65]])</f>
        <v>0</v>
      </c>
      <c r="I40" s="38"/>
      <c r="J40" s="78"/>
      <c r="K40" s="37"/>
      <c r="L40" s="37">
        <v>1</v>
      </c>
      <c r="M40" s="37">
        <v>2</v>
      </c>
      <c r="N40" s="37">
        <v>1</v>
      </c>
      <c r="O40" s="37"/>
      <c r="P40" s="37">
        <v>1</v>
      </c>
      <c r="Q40" s="37">
        <v>2</v>
      </c>
      <c r="R40" s="37">
        <v>1</v>
      </c>
      <c r="S40" s="68">
        <v>0</v>
      </c>
      <c r="T40" s="37"/>
      <c r="U40" s="37"/>
      <c r="V40" s="37"/>
      <c r="W40" s="37"/>
      <c r="X40" s="37"/>
      <c r="Y40" s="37"/>
      <c r="Z40" s="37"/>
      <c r="AA40" s="37"/>
      <c r="AB40" s="37"/>
      <c r="AC40" s="37">
        <v>1</v>
      </c>
      <c r="AD40" s="37"/>
      <c r="AE40" s="37"/>
      <c r="AF40" s="37">
        <v>5</v>
      </c>
      <c r="AG40" s="37"/>
      <c r="AH40" s="37">
        <v>8</v>
      </c>
      <c r="AI40" s="37"/>
      <c r="AJ40" s="37"/>
      <c r="AK40" s="37"/>
      <c r="AL40" s="37"/>
      <c r="AM40" s="37"/>
      <c r="AN40" s="37"/>
      <c r="AO40" s="37"/>
      <c r="AP40" s="37"/>
      <c r="AQ40" s="37"/>
      <c r="AR40" s="73"/>
      <c r="AS40" s="73"/>
      <c r="AT40" s="73"/>
      <c r="AU40" s="73"/>
      <c r="AV40" s="73"/>
      <c r="AW40" s="73"/>
      <c r="AX40" s="73"/>
      <c r="AY40" s="73"/>
      <c r="AZ40" s="73">
        <v>1</v>
      </c>
      <c r="BA40" s="73">
        <v>3</v>
      </c>
      <c r="BB40" s="73"/>
      <c r="BC40" s="73"/>
      <c r="BD40" s="73"/>
      <c r="BE40" s="73"/>
      <c r="BF40" s="73"/>
      <c r="BG40" s="73"/>
      <c r="BH40" s="73"/>
      <c r="BI40" s="73"/>
      <c r="BJ40" s="73"/>
      <c r="BK40" s="73"/>
      <c r="BL40" s="73"/>
      <c r="BM40" s="73"/>
      <c r="BN40" s="73">
        <v>1</v>
      </c>
      <c r="BO40" s="73">
        <v>2</v>
      </c>
      <c r="BP40" s="73">
        <v>1</v>
      </c>
      <c r="BQ40" s="73">
        <v>2</v>
      </c>
      <c r="BR40" s="73"/>
      <c r="BS40" s="73"/>
    </row>
    <row r="41" spans="1:71" customFormat="1" ht="17.899999999999999" customHeight="1" x14ac:dyDescent="0.35">
      <c r="A41" s="35">
        <f t="shared" si="1"/>
        <v>38</v>
      </c>
      <c r="B41" s="35" t="s">
        <v>94</v>
      </c>
      <c r="C41" s="35">
        <v>9785</v>
      </c>
      <c r="D41" s="36" t="s">
        <v>336</v>
      </c>
      <c r="E41" s="36"/>
      <c r="F41" s="35" t="s">
        <v>105</v>
      </c>
      <c r="G41" s="37">
        <f>SUM(tblSouthern[[#This Row],[Roll Members No Data ]:[Roll Members Male Over 65]])</f>
        <v>27</v>
      </c>
      <c r="H41" s="37">
        <f>SUM(tblSouthern[[#This Row],[Associate Members No Data]:[Associate Members Male Over 65]])</f>
        <v>4</v>
      </c>
      <c r="I41" s="38"/>
      <c r="J41" s="68"/>
      <c r="K41" s="37">
        <v>2</v>
      </c>
      <c r="L41" s="37">
        <v>3</v>
      </c>
      <c r="M41" s="37">
        <v>7</v>
      </c>
      <c r="N41" s="37">
        <v>5</v>
      </c>
      <c r="O41" s="37">
        <v>2</v>
      </c>
      <c r="P41" s="37">
        <v>1</v>
      </c>
      <c r="Q41" s="37">
        <v>5</v>
      </c>
      <c r="R41" s="37">
        <v>2</v>
      </c>
      <c r="S41" s="68"/>
      <c r="T41" s="37"/>
      <c r="U41" s="37"/>
      <c r="V41" s="37"/>
      <c r="W41" s="37"/>
      <c r="X41" s="37">
        <v>3</v>
      </c>
      <c r="Y41" s="37"/>
      <c r="Z41" s="37"/>
      <c r="AA41" s="37">
        <v>1</v>
      </c>
      <c r="AB41" s="37"/>
      <c r="AC41" s="37">
        <v>1</v>
      </c>
      <c r="AD41" s="37"/>
      <c r="AE41" s="37"/>
      <c r="AF41" s="37">
        <v>15</v>
      </c>
      <c r="AG41" s="37">
        <v>1</v>
      </c>
      <c r="AH41" s="37"/>
      <c r="AI41" s="37">
        <v>3</v>
      </c>
      <c r="AJ41" s="37">
        <v>3</v>
      </c>
      <c r="AK41" s="37"/>
      <c r="AL41" s="37"/>
      <c r="AM41" s="37"/>
      <c r="AN41" s="37"/>
      <c r="AO41" s="37">
        <v>10</v>
      </c>
      <c r="AP41" s="37"/>
      <c r="AQ41" s="37">
        <v>15</v>
      </c>
      <c r="AR41" s="73"/>
      <c r="AS41" s="73"/>
      <c r="AT41" s="73"/>
      <c r="AU41" s="73"/>
      <c r="AV41" s="73">
        <v>1</v>
      </c>
      <c r="AW41" s="73">
        <v>12</v>
      </c>
      <c r="AX41" s="73">
        <v>10</v>
      </c>
      <c r="AY41" s="73">
        <v>20</v>
      </c>
      <c r="AZ41" s="73"/>
      <c r="BA41" s="73"/>
      <c r="BB41" s="73">
        <v>5</v>
      </c>
      <c r="BC41" s="73">
        <v>10</v>
      </c>
      <c r="BD41" s="73"/>
      <c r="BE41" s="73"/>
      <c r="BF41" s="73">
        <v>4</v>
      </c>
      <c r="BG41" s="73">
        <v>10</v>
      </c>
      <c r="BH41" s="73"/>
      <c r="BI41" s="73"/>
      <c r="BJ41" s="73"/>
      <c r="BK41" s="73"/>
      <c r="BL41" s="73"/>
      <c r="BM41" s="73"/>
      <c r="BN41" s="73">
        <v>1</v>
      </c>
      <c r="BO41" s="73">
        <v>20</v>
      </c>
      <c r="BP41" s="73"/>
      <c r="BQ41" s="73"/>
      <c r="BR41" s="73"/>
      <c r="BS41" s="73"/>
    </row>
    <row r="42" spans="1:71" customFormat="1" ht="17.899999999999999" customHeight="1" x14ac:dyDescent="0.35">
      <c r="A42" s="35">
        <f t="shared" si="1"/>
        <v>39</v>
      </c>
      <c r="B42" s="35" t="s">
        <v>94</v>
      </c>
      <c r="C42" s="35">
        <v>9759</v>
      </c>
      <c r="D42" s="36" t="s">
        <v>337</v>
      </c>
      <c r="E42" s="36"/>
      <c r="F42" s="35" t="s">
        <v>109</v>
      </c>
      <c r="G42" s="37">
        <f>SUM(tblSouthern[[#This Row],[Roll Members No Data ]:[Roll Members Male Over 65]])</f>
        <v>81</v>
      </c>
      <c r="H42" s="37">
        <f>SUM(tblSouthern[[#This Row],[Associate Members No Data]:[Associate Members Male Over 65]])</f>
        <v>34</v>
      </c>
      <c r="I42" s="38"/>
      <c r="J42" s="58"/>
      <c r="K42" s="37"/>
      <c r="L42" s="37">
        <v>1</v>
      </c>
      <c r="M42" s="37">
        <v>6</v>
      </c>
      <c r="N42" s="37">
        <v>53</v>
      </c>
      <c r="O42" s="37"/>
      <c r="P42" s="37"/>
      <c r="Q42" s="37">
        <v>6</v>
      </c>
      <c r="R42" s="37">
        <v>15</v>
      </c>
      <c r="S42" s="68"/>
      <c r="T42" s="37">
        <v>2</v>
      </c>
      <c r="U42" s="37">
        <v>2</v>
      </c>
      <c r="V42" s="37">
        <v>1</v>
      </c>
      <c r="W42" s="37">
        <v>19</v>
      </c>
      <c r="X42" s="37"/>
      <c r="Y42" s="37">
        <v>2</v>
      </c>
      <c r="Z42" s="37">
        <v>1</v>
      </c>
      <c r="AA42" s="37">
        <v>7</v>
      </c>
      <c r="AB42" s="37">
        <v>4</v>
      </c>
      <c r="AC42" s="37">
        <v>3</v>
      </c>
      <c r="AD42" s="37">
        <v>5</v>
      </c>
      <c r="AE42" s="37">
        <v>26</v>
      </c>
      <c r="AF42" s="37">
        <v>2</v>
      </c>
      <c r="AG42" s="37">
        <v>1</v>
      </c>
      <c r="AH42" s="37">
        <v>45</v>
      </c>
      <c r="AI42" s="37"/>
      <c r="AJ42" s="37"/>
      <c r="AK42" s="37"/>
      <c r="AL42" s="37"/>
      <c r="AM42" s="37"/>
      <c r="AN42" s="37"/>
      <c r="AO42" s="37"/>
      <c r="AP42" s="37"/>
      <c r="AQ42" s="37">
        <v>7.4</v>
      </c>
      <c r="AR42" s="73">
        <v>1</v>
      </c>
      <c r="AS42" s="73">
        <v>40</v>
      </c>
      <c r="AT42" s="73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>
        <v>2</v>
      </c>
      <c r="BG42" s="73">
        <v>2</v>
      </c>
      <c r="BH42" s="73"/>
      <c r="BI42" s="73"/>
      <c r="BJ42" s="73">
        <v>2</v>
      </c>
      <c r="BK42" s="73">
        <v>2</v>
      </c>
      <c r="BL42" s="73"/>
      <c r="BM42" s="73"/>
      <c r="BN42" s="73">
        <v>1</v>
      </c>
      <c r="BO42" s="73">
        <v>2</v>
      </c>
      <c r="BP42" s="73"/>
      <c r="BQ42" s="73"/>
      <c r="BR42" s="73"/>
      <c r="BS42" s="73"/>
    </row>
    <row r="43" spans="1:71" customFormat="1" ht="17.899999999999999" customHeight="1" x14ac:dyDescent="0.35">
      <c r="A43" s="35">
        <f t="shared" si="1"/>
        <v>40</v>
      </c>
      <c r="B43" s="35" t="s">
        <v>94</v>
      </c>
      <c r="C43" s="56">
        <v>9835</v>
      </c>
      <c r="D43" s="36" t="s">
        <v>338</v>
      </c>
      <c r="E43" s="36"/>
      <c r="F43" s="35" t="s">
        <v>109</v>
      </c>
      <c r="G43" s="37">
        <f>SUM(tblSouthern[[#This Row],[Roll Members No Data ]:[Roll Members Male Over 65]])</f>
        <v>12</v>
      </c>
      <c r="H43" s="37">
        <f>SUM(tblSouthern[[#This Row],[Associate Members No Data]:[Associate Members Male Over 65]])</f>
        <v>0</v>
      </c>
      <c r="I43" s="38"/>
      <c r="J43" s="57"/>
      <c r="K43" s="37"/>
      <c r="L43" s="37"/>
      <c r="M43" s="37">
        <v>1</v>
      </c>
      <c r="N43" s="37">
        <v>5</v>
      </c>
      <c r="O43" s="37">
        <v>4</v>
      </c>
      <c r="P43" s="37"/>
      <c r="Q43" s="37"/>
      <c r="R43" s="37">
        <v>2</v>
      </c>
      <c r="S43" s="68">
        <v>0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>
        <v>2</v>
      </c>
      <c r="AF43" s="37">
        <v>2</v>
      </c>
      <c r="AG43" s="37">
        <v>2</v>
      </c>
      <c r="AH43" s="37">
        <v>8</v>
      </c>
      <c r="AI43" s="37"/>
      <c r="AJ43" s="37"/>
      <c r="AK43" s="37"/>
      <c r="AL43" s="37"/>
      <c r="AM43" s="37"/>
      <c r="AN43" s="37"/>
      <c r="AO43" s="37">
        <v>3</v>
      </c>
      <c r="AP43" s="37"/>
      <c r="AQ43" s="37"/>
      <c r="AR43" s="73"/>
      <c r="AS43" s="73"/>
      <c r="AT43" s="73">
        <v>18</v>
      </c>
      <c r="AU43" s="73">
        <v>2</v>
      </c>
      <c r="AV43" s="73"/>
      <c r="AW43" s="73"/>
      <c r="AX43" s="73"/>
      <c r="AY43" s="73"/>
      <c r="AZ43" s="73"/>
      <c r="BA43" s="73"/>
      <c r="BB43" s="73">
        <v>1</v>
      </c>
      <c r="BC43" s="73">
        <v>5</v>
      </c>
      <c r="BD43" s="73"/>
      <c r="BE43" s="73"/>
      <c r="BF43" s="73"/>
      <c r="BG43" s="73"/>
      <c r="BH43" s="73"/>
      <c r="BI43" s="73"/>
      <c r="BJ43" s="73">
        <v>1</v>
      </c>
      <c r="BK43" s="73">
        <v>2</v>
      </c>
      <c r="BL43" s="73"/>
      <c r="BM43" s="73"/>
      <c r="BN43" s="73">
        <v>3</v>
      </c>
      <c r="BO43" s="73">
        <v>20</v>
      </c>
      <c r="BP43" s="73"/>
      <c r="BQ43" s="73"/>
      <c r="BR43" s="73">
        <v>6</v>
      </c>
      <c r="BS43" s="73">
        <v>20</v>
      </c>
    </row>
    <row r="44" spans="1:71" customFormat="1" ht="17.899999999999999" customHeight="1" x14ac:dyDescent="0.35">
      <c r="A44" s="35">
        <f t="shared" si="1"/>
        <v>41</v>
      </c>
      <c r="B44" s="35" t="s">
        <v>94</v>
      </c>
      <c r="C44" s="35">
        <v>9783</v>
      </c>
      <c r="D44" s="36" t="s">
        <v>339</v>
      </c>
      <c r="E44" s="36"/>
      <c r="F44" s="35" t="s">
        <v>109</v>
      </c>
      <c r="G44" s="37">
        <f>SUM(tblSouthern[[#This Row],[Roll Members No Data ]:[Roll Members Male Over 65]])</f>
        <v>41</v>
      </c>
      <c r="H44" s="37">
        <f>SUM(tblSouthern[[#This Row],[Associate Members No Data]:[Associate Members Male Over 65]])</f>
        <v>17</v>
      </c>
      <c r="I44" s="38"/>
      <c r="J44" s="68"/>
      <c r="K44" s="37"/>
      <c r="L44" s="37">
        <v>5</v>
      </c>
      <c r="M44" s="37">
        <v>6</v>
      </c>
      <c r="N44" s="37">
        <v>12</v>
      </c>
      <c r="O44" s="37"/>
      <c r="P44" s="37">
        <v>1</v>
      </c>
      <c r="Q44" s="37">
        <v>6</v>
      </c>
      <c r="R44" s="37">
        <v>11</v>
      </c>
      <c r="S44" s="68"/>
      <c r="T44" s="37">
        <v>1</v>
      </c>
      <c r="U44" s="37">
        <v>3</v>
      </c>
      <c r="V44" s="37">
        <v>4</v>
      </c>
      <c r="W44" s="37">
        <v>4</v>
      </c>
      <c r="X44" s="37">
        <v>2</v>
      </c>
      <c r="Y44" s="37">
        <v>2</v>
      </c>
      <c r="Z44" s="37">
        <v>1</v>
      </c>
      <c r="AA44" s="37"/>
      <c r="AB44" s="37">
        <v>2</v>
      </c>
      <c r="AC44" s="37">
        <v>4</v>
      </c>
      <c r="AD44" s="37">
        <v>1</v>
      </c>
      <c r="AE44" s="37"/>
      <c r="AF44" s="37">
        <v>2</v>
      </c>
      <c r="AG44" s="37"/>
      <c r="AH44" s="37">
        <v>30</v>
      </c>
      <c r="AI44" s="37"/>
      <c r="AJ44" s="37"/>
      <c r="AK44" s="37"/>
      <c r="AL44" s="37"/>
      <c r="AM44" s="37"/>
      <c r="AN44" s="37"/>
      <c r="AO44" s="37">
        <v>7</v>
      </c>
      <c r="AP44" s="37"/>
      <c r="AQ44" s="37"/>
      <c r="AR44" s="73">
        <v>1</v>
      </c>
      <c r="AS44" s="73">
        <v>40</v>
      </c>
      <c r="AT44" s="73"/>
      <c r="AU44" s="73"/>
      <c r="AV44" s="73"/>
      <c r="AW44" s="73"/>
      <c r="AX44" s="73"/>
      <c r="AY44" s="73"/>
      <c r="AZ44" s="73"/>
      <c r="BA44" s="73"/>
      <c r="BB44" s="73">
        <v>13</v>
      </c>
      <c r="BC44" s="73">
        <v>13</v>
      </c>
      <c r="BD44" s="73"/>
      <c r="BE44" s="73"/>
      <c r="BF44" s="73"/>
      <c r="BG44" s="73"/>
      <c r="BH44" s="73"/>
      <c r="BI44" s="73"/>
      <c r="BJ44" s="73">
        <v>1</v>
      </c>
      <c r="BK44" s="73">
        <v>1</v>
      </c>
      <c r="BL44" s="73"/>
      <c r="BM44" s="73"/>
      <c r="BN44" s="73">
        <v>6</v>
      </c>
      <c r="BO44" s="73">
        <v>12</v>
      </c>
      <c r="BP44" s="73"/>
      <c r="BQ44" s="73"/>
      <c r="BR44" s="73">
        <v>35</v>
      </c>
      <c r="BS44" s="73">
        <v>30</v>
      </c>
    </row>
    <row r="45" spans="1:71" customFormat="1" ht="17.899999999999999" customHeight="1" x14ac:dyDescent="0.35">
      <c r="A45" s="35">
        <f t="shared" si="1"/>
        <v>42</v>
      </c>
      <c r="B45" s="35" t="s">
        <v>94</v>
      </c>
      <c r="C45" s="56">
        <v>9803</v>
      </c>
      <c r="D45" s="36" t="s">
        <v>340</v>
      </c>
      <c r="E45" s="36"/>
      <c r="F45" s="35" t="s">
        <v>109</v>
      </c>
      <c r="G45" s="37">
        <f>SUM(tblSouthern[[#This Row],[Roll Members No Data ]:[Roll Members Male Over 65]])</f>
        <v>15</v>
      </c>
      <c r="H45" s="37">
        <f>SUM(tblSouthern[[#This Row],[Associate Members No Data]:[Associate Members Male Over 65]])</f>
        <v>0</v>
      </c>
      <c r="I45" s="38"/>
      <c r="J45" s="57"/>
      <c r="K45" s="37"/>
      <c r="L45" s="37">
        <v>1</v>
      </c>
      <c r="M45" s="37">
        <v>3</v>
      </c>
      <c r="N45" s="37">
        <v>5</v>
      </c>
      <c r="O45" s="37"/>
      <c r="P45" s="37">
        <v>1</v>
      </c>
      <c r="Q45" s="37"/>
      <c r="R45" s="37">
        <v>5</v>
      </c>
      <c r="S45" s="68">
        <v>0</v>
      </c>
      <c r="T45" s="37"/>
      <c r="U45" s="37"/>
      <c r="V45" s="37"/>
      <c r="W45" s="37"/>
      <c r="X45" s="37"/>
      <c r="Y45" s="37"/>
      <c r="Z45" s="37"/>
      <c r="AA45" s="37"/>
      <c r="AB45" s="37">
        <v>1</v>
      </c>
      <c r="AC45" s="37"/>
      <c r="AD45" s="37"/>
      <c r="AE45" s="37"/>
      <c r="AF45" s="37">
        <v>6</v>
      </c>
      <c r="AG45" s="37">
        <v>7</v>
      </c>
      <c r="AH45" s="37">
        <v>23</v>
      </c>
      <c r="AI45" s="37"/>
      <c r="AJ45" s="37"/>
      <c r="AK45" s="37"/>
      <c r="AL45" s="37"/>
      <c r="AM45" s="37"/>
      <c r="AN45" s="37"/>
      <c r="AO45" s="37">
        <v>6</v>
      </c>
      <c r="AP45" s="37">
        <v>5</v>
      </c>
      <c r="AQ45" s="37">
        <v>7</v>
      </c>
      <c r="AR45" s="73"/>
      <c r="AS45" s="73"/>
      <c r="AT45" s="73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3"/>
      <c r="BM45" s="73"/>
      <c r="BN45" s="73"/>
      <c r="BO45" s="73"/>
      <c r="BP45" s="73"/>
      <c r="BQ45" s="73"/>
      <c r="BR45" s="73"/>
      <c r="BS45" s="73"/>
    </row>
    <row r="46" spans="1:71" customFormat="1" ht="16.5" customHeight="1" x14ac:dyDescent="0.35">
      <c r="A46" s="35">
        <f t="shared" si="1"/>
        <v>43</v>
      </c>
      <c r="B46" s="35" t="s">
        <v>94</v>
      </c>
      <c r="C46" s="35">
        <v>9760</v>
      </c>
      <c r="D46" s="36" t="s">
        <v>341</v>
      </c>
      <c r="E46" s="36"/>
      <c r="F46" s="35" t="s">
        <v>109</v>
      </c>
      <c r="G46" s="37">
        <f>SUM(tblSouthern[[#This Row],[Roll Members No Data ]:[Roll Members Male Over 65]])</f>
        <v>32</v>
      </c>
      <c r="H46" s="37">
        <f>SUM(tblSouthern[[#This Row],[Associate Members No Data]:[Associate Members Male Over 65]])</f>
        <v>28</v>
      </c>
      <c r="I46" s="38"/>
      <c r="J46" s="58"/>
      <c r="K46" s="37">
        <v>2</v>
      </c>
      <c r="L46" s="37">
        <v>2</v>
      </c>
      <c r="M46" s="37">
        <v>2</v>
      </c>
      <c r="N46" s="37">
        <v>17</v>
      </c>
      <c r="O46" s="37"/>
      <c r="P46" s="37">
        <v>1</v>
      </c>
      <c r="Q46" s="37">
        <v>1</v>
      </c>
      <c r="R46" s="37">
        <v>7</v>
      </c>
      <c r="S46" s="68"/>
      <c r="T46" s="37">
        <v>2</v>
      </c>
      <c r="U46" s="37">
        <v>3</v>
      </c>
      <c r="V46" s="37"/>
      <c r="W46" s="37">
        <v>7</v>
      </c>
      <c r="X46" s="37">
        <v>9</v>
      </c>
      <c r="Y46" s="37">
        <v>1</v>
      </c>
      <c r="Z46" s="37">
        <v>1</v>
      </c>
      <c r="AA46" s="37">
        <v>5</v>
      </c>
      <c r="AB46" s="37">
        <v>7</v>
      </c>
      <c r="AC46" s="37">
        <v>2</v>
      </c>
      <c r="AD46" s="37">
        <v>14</v>
      </c>
      <c r="AE46" s="37">
        <v>14</v>
      </c>
      <c r="AF46" s="37">
        <v>3</v>
      </c>
      <c r="AG46" s="37">
        <v>3</v>
      </c>
      <c r="AH46" s="37">
        <v>14</v>
      </c>
      <c r="AI46" s="37"/>
      <c r="AJ46" s="37"/>
      <c r="AK46" s="37"/>
      <c r="AL46" s="37"/>
      <c r="AM46" s="37"/>
      <c r="AN46" s="37"/>
      <c r="AO46" s="37"/>
      <c r="AP46" s="37"/>
      <c r="AQ46" s="37"/>
      <c r="AR46" s="73"/>
      <c r="AS46" s="73"/>
      <c r="AT46" s="73"/>
      <c r="AU46" s="73"/>
      <c r="AV46" s="73"/>
      <c r="AW46" s="73"/>
      <c r="AX46" s="73"/>
      <c r="AY46" s="73"/>
      <c r="AZ46" s="73"/>
      <c r="BA46" s="73"/>
      <c r="BB46" s="73">
        <v>5</v>
      </c>
      <c r="BC46" s="73">
        <v>40</v>
      </c>
      <c r="BD46" s="73"/>
      <c r="BE46" s="73"/>
      <c r="BF46" s="73"/>
      <c r="BG46" s="73"/>
      <c r="BH46" s="73"/>
      <c r="BI46" s="73"/>
      <c r="BJ46" s="73">
        <v>2</v>
      </c>
      <c r="BK46" s="73">
        <v>10</v>
      </c>
      <c r="BL46" s="73"/>
      <c r="BM46" s="73"/>
      <c r="BN46" s="73">
        <v>2</v>
      </c>
      <c r="BO46" s="73">
        <v>30</v>
      </c>
      <c r="BP46" s="73"/>
      <c r="BQ46" s="73"/>
      <c r="BR46" s="73"/>
      <c r="BS46" s="73"/>
    </row>
    <row r="47" spans="1:71" customFormat="1" ht="17.899999999999999" customHeight="1" x14ac:dyDescent="0.35">
      <c r="A47" s="35">
        <f t="shared" si="1"/>
        <v>44</v>
      </c>
      <c r="B47" s="35" t="s">
        <v>94</v>
      </c>
      <c r="C47" s="35">
        <v>9786</v>
      </c>
      <c r="D47" s="36" t="s">
        <v>342</v>
      </c>
      <c r="E47" s="36" t="s">
        <v>343</v>
      </c>
      <c r="F47" s="35" t="s">
        <v>105</v>
      </c>
      <c r="G47" s="37">
        <f>SUM(tblSouthern[[#This Row],[Roll Members No Data ]:[Roll Members Male Over 65]])</f>
        <v>16</v>
      </c>
      <c r="H47" s="37">
        <f>SUM(tblSouthern[[#This Row],[Associate Members No Data]:[Associate Members Male Over 65]])</f>
        <v>8</v>
      </c>
      <c r="I47" s="38"/>
      <c r="J47" s="68"/>
      <c r="K47" s="37"/>
      <c r="L47" s="37"/>
      <c r="M47" s="37">
        <v>4</v>
      </c>
      <c r="N47" s="37">
        <v>5</v>
      </c>
      <c r="O47" s="37">
        <v>1</v>
      </c>
      <c r="P47" s="37"/>
      <c r="Q47" s="37">
        <v>4</v>
      </c>
      <c r="R47" s="37">
        <v>2</v>
      </c>
      <c r="S47" s="68"/>
      <c r="T47" s="37">
        <v>1</v>
      </c>
      <c r="U47" s="37"/>
      <c r="V47" s="37">
        <v>4</v>
      </c>
      <c r="W47" s="37"/>
      <c r="X47" s="37">
        <v>2</v>
      </c>
      <c r="Y47" s="37"/>
      <c r="Z47" s="37">
        <v>1</v>
      </c>
      <c r="AA47" s="37"/>
      <c r="AB47" s="37"/>
      <c r="AC47" s="37"/>
      <c r="AD47" s="37">
        <v>2</v>
      </c>
      <c r="AE47" s="37">
        <v>1</v>
      </c>
      <c r="AF47" s="37">
        <v>2</v>
      </c>
      <c r="AG47" s="37">
        <v>1</v>
      </c>
      <c r="AH47" s="37">
        <v>17</v>
      </c>
      <c r="AI47" s="37"/>
      <c r="AJ47" s="37"/>
      <c r="AK47" s="37"/>
      <c r="AL47" s="37"/>
      <c r="AM47" s="37"/>
      <c r="AN47" s="37"/>
      <c r="AO47" s="37">
        <v>2</v>
      </c>
      <c r="AP47" s="37">
        <v>1</v>
      </c>
      <c r="AQ47" s="37"/>
      <c r="AR47" s="73">
        <v>1</v>
      </c>
      <c r="AS47" s="73">
        <v>4</v>
      </c>
      <c r="AT47" s="73">
        <v>1</v>
      </c>
      <c r="AU47" s="73">
        <v>4</v>
      </c>
      <c r="AV47" s="73"/>
      <c r="AW47" s="73"/>
      <c r="AX47" s="73"/>
      <c r="AY47" s="73"/>
      <c r="AZ47" s="73"/>
      <c r="BA47" s="73"/>
      <c r="BB47" s="73">
        <v>18</v>
      </c>
      <c r="BC47" s="73">
        <v>18</v>
      </c>
      <c r="BD47" s="73"/>
      <c r="BE47" s="73"/>
      <c r="BF47" s="73">
        <v>2</v>
      </c>
      <c r="BG47" s="73">
        <v>2</v>
      </c>
      <c r="BH47" s="73"/>
      <c r="BI47" s="73"/>
      <c r="BJ47" s="73">
        <v>2</v>
      </c>
      <c r="BK47" s="73">
        <v>7</v>
      </c>
      <c r="BL47" s="73"/>
      <c r="BM47" s="73"/>
      <c r="BN47" s="73">
        <v>10</v>
      </c>
      <c r="BO47" s="73">
        <v>14</v>
      </c>
      <c r="BP47" s="73"/>
      <c r="BQ47" s="73"/>
      <c r="BR47" s="73"/>
      <c r="BS47" s="73"/>
    </row>
    <row r="48" spans="1:71" customFormat="1" ht="17.899999999999999" customHeight="1" x14ac:dyDescent="0.35">
      <c r="A48" s="35">
        <f t="shared" si="1"/>
        <v>45</v>
      </c>
      <c r="B48" s="35" t="s">
        <v>94</v>
      </c>
      <c r="C48" s="35">
        <v>9787</v>
      </c>
      <c r="D48" s="36" t="s">
        <v>344</v>
      </c>
      <c r="E48" s="36"/>
      <c r="F48" s="35" t="s">
        <v>109</v>
      </c>
      <c r="G48" s="37">
        <f>SUM(tblSouthern[[#This Row],[Roll Members No Data ]:[Roll Members Male Over 65]])</f>
        <v>20</v>
      </c>
      <c r="H48" s="37">
        <f>SUM(tblSouthern[[#This Row],[Associate Members No Data]:[Associate Members Male Over 65]])</f>
        <v>16</v>
      </c>
      <c r="I48" s="38"/>
      <c r="J48" s="68"/>
      <c r="K48" s="37">
        <v>2</v>
      </c>
      <c r="L48" s="37">
        <v>1</v>
      </c>
      <c r="M48" s="37"/>
      <c r="N48" s="37">
        <v>13</v>
      </c>
      <c r="O48" s="37">
        <v>1</v>
      </c>
      <c r="P48" s="37">
        <v>1</v>
      </c>
      <c r="Q48" s="37"/>
      <c r="R48" s="37">
        <v>2</v>
      </c>
      <c r="S48" s="68"/>
      <c r="T48" s="37"/>
      <c r="U48" s="37"/>
      <c r="V48" s="37"/>
      <c r="W48" s="37">
        <v>14</v>
      </c>
      <c r="X48" s="37"/>
      <c r="Y48" s="37"/>
      <c r="Z48" s="37"/>
      <c r="AA48" s="37">
        <v>2</v>
      </c>
      <c r="AB48" s="37">
        <v>1</v>
      </c>
      <c r="AC48" s="37">
        <v>2</v>
      </c>
      <c r="AD48" s="37"/>
      <c r="AE48" s="37"/>
      <c r="AF48" s="37">
        <v>3</v>
      </c>
      <c r="AG48" s="37"/>
      <c r="AH48" s="37">
        <v>16</v>
      </c>
      <c r="AI48" s="37"/>
      <c r="AJ48" s="37"/>
      <c r="AK48" s="37"/>
      <c r="AL48" s="37"/>
      <c r="AM48" s="37"/>
      <c r="AN48" s="37"/>
      <c r="AO48" s="37"/>
      <c r="AP48" s="37"/>
      <c r="AQ48" s="37"/>
      <c r="AR48" s="73">
        <v>2</v>
      </c>
      <c r="AS48" s="73">
        <v>4</v>
      </c>
      <c r="AT48" s="73"/>
      <c r="AU48" s="73"/>
      <c r="AV48" s="73"/>
      <c r="AW48" s="73"/>
      <c r="AX48" s="73"/>
      <c r="AY48" s="73"/>
      <c r="AZ48" s="73"/>
      <c r="BA48" s="73"/>
      <c r="BB48" s="73">
        <v>2</v>
      </c>
      <c r="BC48" s="73">
        <v>5</v>
      </c>
      <c r="BD48" s="73"/>
      <c r="BE48" s="73"/>
      <c r="BF48" s="73">
        <v>3</v>
      </c>
      <c r="BG48" s="73">
        <v>9</v>
      </c>
      <c r="BH48" s="73"/>
      <c r="BI48" s="73"/>
      <c r="BJ48" s="73">
        <v>1</v>
      </c>
      <c r="BK48" s="73">
        <v>4</v>
      </c>
      <c r="BL48" s="73"/>
      <c r="BM48" s="73"/>
      <c r="BN48" s="73"/>
      <c r="BO48" s="73"/>
      <c r="BP48" s="73"/>
      <c r="BQ48" s="73"/>
      <c r="BR48" s="73"/>
      <c r="BS48" s="73"/>
    </row>
    <row r="49" spans="1:71" customFormat="1" ht="17.899999999999999" customHeight="1" x14ac:dyDescent="0.35">
      <c r="A49" s="35">
        <f t="shared" si="1"/>
        <v>46</v>
      </c>
      <c r="B49" s="35" t="s">
        <v>94</v>
      </c>
      <c r="C49" s="35">
        <v>9762</v>
      </c>
      <c r="D49" s="36" t="s">
        <v>345</v>
      </c>
      <c r="E49" s="36"/>
      <c r="F49" s="35" t="s">
        <v>105</v>
      </c>
      <c r="G49" s="37">
        <f>SUM(tblSouthern[[#This Row],[Roll Members No Data ]:[Roll Members Male Over 65]])</f>
        <v>8</v>
      </c>
      <c r="H49" s="37">
        <f>SUM(tblSouthern[[#This Row],[Associate Members No Data]:[Associate Members Male Over 65]])</f>
        <v>9</v>
      </c>
      <c r="I49" s="38"/>
      <c r="J49" s="58"/>
      <c r="K49" s="39"/>
      <c r="L49" s="39"/>
      <c r="M49" s="39">
        <v>1</v>
      </c>
      <c r="N49" s="39">
        <v>3</v>
      </c>
      <c r="O49" s="39"/>
      <c r="P49" s="39"/>
      <c r="Q49" s="39">
        <v>2</v>
      </c>
      <c r="R49" s="39">
        <v>2</v>
      </c>
      <c r="S49" s="58"/>
      <c r="T49" s="39"/>
      <c r="U49" s="39"/>
      <c r="V49" s="39">
        <v>1</v>
      </c>
      <c r="W49" s="39">
        <v>6</v>
      </c>
      <c r="X49" s="39"/>
      <c r="Y49" s="39"/>
      <c r="Z49" s="39">
        <v>1</v>
      </c>
      <c r="AA49" s="39">
        <v>1</v>
      </c>
      <c r="AB49" s="39"/>
      <c r="AC49" s="39"/>
      <c r="AD49" s="39"/>
      <c r="AE49" s="39"/>
      <c r="AF49" s="39"/>
      <c r="AG49" s="39"/>
      <c r="AH49" s="39">
        <v>17</v>
      </c>
      <c r="AI49" s="39"/>
      <c r="AJ49" s="39"/>
      <c r="AK49" s="39"/>
      <c r="AL49" s="39"/>
      <c r="AM49" s="39"/>
      <c r="AN49" s="39"/>
      <c r="AO49" s="39"/>
      <c r="AP49" s="39">
        <v>3</v>
      </c>
      <c r="AQ49" s="39"/>
      <c r="AR49" s="74"/>
      <c r="AS49" s="74"/>
      <c r="AT49" s="74"/>
      <c r="AU49" s="74"/>
      <c r="AV49" s="74"/>
      <c r="AW49" s="74"/>
      <c r="AX49" s="74">
        <v>2</v>
      </c>
      <c r="AY49" s="74">
        <v>10</v>
      </c>
      <c r="AZ49" s="74"/>
      <c r="BA49" s="74"/>
      <c r="BB49" s="74"/>
      <c r="BC49" s="74"/>
      <c r="BD49" s="74"/>
      <c r="BE49" s="74"/>
      <c r="BF49" s="74">
        <v>3</v>
      </c>
      <c r="BG49" s="74">
        <v>5</v>
      </c>
      <c r="BH49" s="74"/>
      <c r="BI49" s="74"/>
      <c r="BJ49" s="74"/>
      <c r="BK49" s="74"/>
      <c r="BL49" s="74"/>
      <c r="BM49" s="74"/>
      <c r="BN49" s="74">
        <v>1</v>
      </c>
      <c r="BO49" s="74">
        <v>1</v>
      </c>
      <c r="BP49" s="74"/>
      <c r="BQ49" s="74"/>
      <c r="BR49" s="74"/>
      <c r="BS49" s="74"/>
    </row>
    <row r="50" spans="1:71" customFormat="1" ht="17.899999999999999" customHeight="1" x14ac:dyDescent="0.35">
      <c r="A50" s="35">
        <f t="shared" si="1"/>
        <v>47</v>
      </c>
      <c r="B50" s="35" t="s">
        <v>94</v>
      </c>
      <c r="C50" s="35">
        <v>9818</v>
      </c>
      <c r="D50" s="36" t="s">
        <v>346</v>
      </c>
      <c r="E50" s="36"/>
      <c r="F50" s="35" t="s">
        <v>105</v>
      </c>
      <c r="G50" s="37">
        <f>SUM(tblSouthern[[#This Row],[Roll Members No Data ]:[Roll Members Male Over 65]])</f>
        <v>61</v>
      </c>
      <c r="H50" s="37">
        <f>SUM(tblSouthern[[#This Row],[Associate Members No Data]:[Associate Members Male Over 65]])</f>
        <v>0</v>
      </c>
      <c r="I50" s="38"/>
      <c r="J50" s="58"/>
      <c r="K50" s="39"/>
      <c r="L50" s="39">
        <v>11</v>
      </c>
      <c r="M50" s="39">
        <v>5</v>
      </c>
      <c r="N50" s="39">
        <v>17</v>
      </c>
      <c r="O50" s="39">
        <v>4</v>
      </c>
      <c r="P50" s="39">
        <v>5</v>
      </c>
      <c r="Q50" s="37">
        <v>10</v>
      </c>
      <c r="R50" s="39">
        <v>9</v>
      </c>
      <c r="S50" s="58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>
        <v>17</v>
      </c>
      <c r="AG50" s="39">
        <v>6</v>
      </c>
      <c r="AH50" s="39">
        <v>40</v>
      </c>
      <c r="AI50" s="39"/>
      <c r="AJ50" s="39"/>
      <c r="AK50" s="39">
        <v>2</v>
      </c>
      <c r="AL50" s="39"/>
      <c r="AM50" s="39">
        <v>4</v>
      </c>
      <c r="AN50" s="39">
        <v>3</v>
      </c>
      <c r="AO50" s="39"/>
      <c r="AP50" s="39"/>
      <c r="AQ50" s="39"/>
      <c r="AR50" s="74"/>
      <c r="AS50" s="74"/>
      <c r="AT50" s="74"/>
      <c r="AU50" s="74"/>
      <c r="AV50" s="74">
        <v>1</v>
      </c>
      <c r="AW50" s="74">
        <v>40</v>
      </c>
      <c r="AX50" s="74"/>
      <c r="AY50" s="74"/>
      <c r="AZ50" s="74"/>
      <c r="BA50" s="74"/>
      <c r="BB50" s="74"/>
      <c r="BC50" s="74"/>
      <c r="BD50" s="74"/>
      <c r="BE50" s="74"/>
      <c r="BF50" s="74">
        <v>4</v>
      </c>
      <c r="BG50" s="74">
        <v>10</v>
      </c>
      <c r="BH50" s="74">
        <v>1</v>
      </c>
      <c r="BI50" s="74">
        <v>30</v>
      </c>
      <c r="BJ50" s="74">
        <v>8</v>
      </c>
      <c r="BK50" s="74">
        <v>12</v>
      </c>
      <c r="BL50" s="74">
        <v>1</v>
      </c>
      <c r="BM50" s="74">
        <v>1.5</v>
      </c>
      <c r="BN50" s="74">
        <v>1</v>
      </c>
      <c r="BO50" s="74">
        <v>1</v>
      </c>
      <c r="BP50" s="74"/>
      <c r="BQ50" s="74"/>
      <c r="BR50" s="74"/>
      <c r="BS50" s="74"/>
    </row>
    <row r="51" spans="1:71" customFormat="1" ht="17.899999999999999" customHeight="1" x14ac:dyDescent="0.35">
      <c r="A51" s="35">
        <f t="shared" si="1"/>
        <v>48</v>
      </c>
      <c r="B51" s="35" t="s">
        <v>94</v>
      </c>
      <c r="C51" s="35">
        <v>9775</v>
      </c>
      <c r="D51" s="36" t="s">
        <v>347</v>
      </c>
      <c r="E51" s="36"/>
      <c r="F51" s="35" t="s">
        <v>109</v>
      </c>
      <c r="G51" s="37">
        <f>SUM(tblSouthern[[#This Row],[Roll Members No Data ]:[Roll Members Male Over 65]])</f>
        <v>22</v>
      </c>
      <c r="H51" s="37">
        <f>SUM(tblSouthern[[#This Row],[Associate Members No Data]:[Associate Members Male Over 65]])</f>
        <v>2</v>
      </c>
      <c r="I51" s="38"/>
      <c r="J51" s="58"/>
      <c r="K51" s="37"/>
      <c r="L51" s="37"/>
      <c r="M51" s="37">
        <v>2</v>
      </c>
      <c r="N51" s="37">
        <v>13</v>
      </c>
      <c r="O51" s="37"/>
      <c r="P51" s="37"/>
      <c r="Q51" s="37"/>
      <c r="R51" s="37">
        <v>7</v>
      </c>
      <c r="S51" s="68">
        <v>0</v>
      </c>
      <c r="T51" s="37"/>
      <c r="U51" s="37"/>
      <c r="V51" s="37">
        <v>1</v>
      </c>
      <c r="W51" s="37"/>
      <c r="X51" s="37"/>
      <c r="Y51" s="37"/>
      <c r="Z51" s="37">
        <v>1</v>
      </c>
      <c r="AA51" s="37"/>
      <c r="AB51" s="37"/>
      <c r="AC51" s="37"/>
      <c r="AD51" s="37"/>
      <c r="AE51" s="37"/>
      <c r="AF51" s="37"/>
      <c r="AG51" s="37"/>
      <c r="AH51" s="37">
        <v>16</v>
      </c>
      <c r="AI51" s="37"/>
      <c r="AJ51" s="37"/>
      <c r="AK51" s="37"/>
      <c r="AL51" s="37"/>
      <c r="AM51" s="37"/>
      <c r="AN51" s="37"/>
      <c r="AO51" s="37"/>
      <c r="AP51" s="37"/>
      <c r="AQ51" s="37"/>
      <c r="AR51" s="73">
        <v>1</v>
      </c>
      <c r="AS51" s="73">
        <v>2</v>
      </c>
      <c r="AT51" s="73"/>
      <c r="AU51" s="73"/>
      <c r="AV51" s="73"/>
      <c r="AW51" s="73"/>
      <c r="AX51" s="73"/>
      <c r="AY51" s="73"/>
      <c r="AZ51" s="73"/>
      <c r="BA51" s="73"/>
      <c r="BB51" s="73">
        <v>1</v>
      </c>
      <c r="BC51" s="73">
        <v>2</v>
      </c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>
        <v>4</v>
      </c>
      <c r="BO51" s="73">
        <v>41</v>
      </c>
      <c r="BP51" s="73"/>
      <c r="BQ51" s="73"/>
      <c r="BR51" s="73">
        <v>5</v>
      </c>
      <c r="BS51" s="73">
        <v>2</v>
      </c>
    </row>
    <row r="52" spans="1:71" customFormat="1" ht="17.899999999999999" customHeight="1" x14ac:dyDescent="0.35">
      <c r="A52" s="35">
        <f t="shared" si="1"/>
        <v>49</v>
      </c>
      <c r="B52" s="35" t="s">
        <v>94</v>
      </c>
      <c r="C52" s="35">
        <v>9806</v>
      </c>
      <c r="D52" s="36" t="s">
        <v>348</v>
      </c>
      <c r="E52" s="36"/>
      <c r="F52" s="35" t="s">
        <v>109</v>
      </c>
      <c r="G52" s="37">
        <f>SUM(tblSouthern[[#This Row],[Roll Members No Data ]:[Roll Members Male Over 65]])</f>
        <v>14</v>
      </c>
      <c r="H52" s="37">
        <f>SUM(tblSouthern[[#This Row],[Associate Members No Data]:[Associate Members Male Over 65]])</f>
        <v>6</v>
      </c>
      <c r="I52" s="38"/>
      <c r="J52" s="58"/>
      <c r="K52" s="37"/>
      <c r="L52" s="37">
        <v>1</v>
      </c>
      <c r="M52" s="37">
        <v>1</v>
      </c>
      <c r="N52" s="37">
        <v>7</v>
      </c>
      <c r="O52" s="37"/>
      <c r="P52" s="37"/>
      <c r="Q52" s="37">
        <v>3</v>
      </c>
      <c r="R52" s="37">
        <v>2</v>
      </c>
      <c r="S52" s="68"/>
      <c r="T52" s="37"/>
      <c r="U52" s="37"/>
      <c r="V52" s="37">
        <v>3</v>
      </c>
      <c r="W52" s="37">
        <v>2</v>
      </c>
      <c r="X52" s="37"/>
      <c r="Y52" s="37"/>
      <c r="Z52" s="37">
        <v>1</v>
      </c>
      <c r="AA52" s="37"/>
      <c r="AB52" s="37"/>
      <c r="AC52" s="37">
        <v>1</v>
      </c>
      <c r="AD52" s="37">
        <v>1</v>
      </c>
      <c r="AE52" s="37"/>
      <c r="AF52" s="37"/>
      <c r="AG52" s="37"/>
      <c r="AH52" s="37">
        <v>12</v>
      </c>
      <c r="AI52" s="37"/>
      <c r="AJ52" s="37"/>
      <c r="AK52" s="37"/>
      <c r="AL52" s="37"/>
      <c r="AM52" s="37"/>
      <c r="AN52" s="37"/>
      <c r="AO52" s="37"/>
      <c r="AP52" s="37"/>
      <c r="AQ52" s="37"/>
      <c r="AR52" s="73"/>
      <c r="AS52" s="73"/>
      <c r="AT52" s="73"/>
      <c r="AU52" s="73"/>
      <c r="AV52" s="73"/>
      <c r="AW52" s="73"/>
      <c r="AX52" s="73"/>
      <c r="AY52" s="73"/>
      <c r="AZ52" s="73">
        <v>1</v>
      </c>
      <c r="BA52" s="73">
        <v>6</v>
      </c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  <c r="BM52" s="73"/>
      <c r="BN52" s="73">
        <v>1</v>
      </c>
      <c r="BO52" s="73">
        <v>2</v>
      </c>
      <c r="BP52" s="73"/>
      <c r="BQ52" s="73"/>
      <c r="BR52" s="73">
        <v>11</v>
      </c>
      <c r="BS52" s="73">
        <v>18</v>
      </c>
    </row>
    <row r="53" spans="1:71" customFormat="1" ht="17.899999999999999" customHeight="1" x14ac:dyDescent="0.35">
      <c r="A53" s="35">
        <f t="shared" si="1"/>
        <v>50</v>
      </c>
      <c r="B53" s="35" t="s">
        <v>94</v>
      </c>
      <c r="C53" s="35">
        <v>9819</v>
      </c>
      <c r="D53" s="36" t="s">
        <v>349</v>
      </c>
      <c r="E53" s="36"/>
      <c r="F53" s="35" t="s">
        <v>109</v>
      </c>
      <c r="G53" s="37">
        <f>SUM(tblSouthern[[#This Row],[Roll Members No Data ]:[Roll Members Male Over 65]])</f>
        <v>48</v>
      </c>
      <c r="H53" s="37">
        <f>SUM(tblSouthern[[#This Row],[Associate Members No Data]:[Associate Members Male Over 65]])</f>
        <v>9</v>
      </c>
      <c r="I53" s="38"/>
      <c r="J53" s="58"/>
      <c r="K53" s="39"/>
      <c r="L53" s="39"/>
      <c r="M53" s="39">
        <v>9</v>
      </c>
      <c r="N53" s="39">
        <v>21</v>
      </c>
      <c r="O53" s="39">
        <v>1</v>
      </c>
      <c r="P53" s="39"/>
      <c r="Q53" s="39">
        <v>5</v>
      </c>
      <c r="R53" s="39">
        <v>12</v>
      </c>
      <c r="S53" s="58"/>
      <c r="T53" s="39">
        <v>2</v>
      </c>
      <c r="U53" s="39">
        <v>1</v>
      </c>
      <c r="V53" s="39">
        <v>1</v>
      </c>
      <c r="W53" s="39">
        <v>2</v>
      </c>
      <c r="X53" s="39">
        <v>1</v>
      </c>
      <c r="Y53" s="39"/>
      <c r="Z53" s="39">
        <v>1</v>
      </c>
      <c r="AA53" s="39">
        <v>1</v>
      </c>
      <c r="AB53" s="39"/>
      <c r="AC53" s="39">
        <v>1</v>
      </c>
      <c r="AD53" s="39">
        <v>5</v>
      </c>
      <c r="AE53" s="39"/>
      <c r="AF53" s="39">
        <v>2</v>
      </c>
      <c r="AG53" s="39"/>
      <c r="AH53" s="39">
        <v>25</v>
      </c>
      <c r="AI53" s="39"/>
      <c r="AJ53" s="39"/>
      <c r="AK53" s="39">
        <v>1</v>
      </c>
      <c r="AL53" s="39"/>
      <c r="AM53" s="39"/>
      <c r="AN53" s="39"/>
      <c r="AO53" s="39"/>
      <c r="AP53" s="39">
        <v>10</v>
      </c>
      <c r="AQ53" s="39">
        <v>18</v>
      </c>
      <c r="AR53" s="74">
        <v>1</v>
      </c>
      <c r="AS53" s="74">
        <v>40</v>
      </c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4"/>
      <c r="BE53" s="74"/>
      <c r="BF53" s="74">
        <v>3</v>
      </c>
      <c r="BG53" s="74">
        <v>10</v>
      </c>
      <c r="BH53" s="74"/>
      <c r="BI53" s="74"/>
      <c r="BJ53" s="74"/>
      <c r="BK53" s="74"/>
      <c r="BL53" s="74"/>
      <c r="BM53" s="74"/>
      <c r="BN53" s="74">
        <v>1</v>
      </c>
      <c r="BO53" s="74">
        <v>2</v>
      </c>
      <c r="BP53" s="74"/>
      <c r="BQ53" s="74"/>
      <c r="BR53" s="74"/>
      <c r="BS53" s="74"/>
    </row>
    <row r="54" spans="1:71" customFormat="1" ht="17.899999999999999" customHeight="1" x14ac:dyDescent="0.35">
      <c r="A54" s="35">
        <f t="shared" si="1"/>
        <v>51</v>
      </c>
      <c r="B54" s="35" t="s">
        <v>94</v>
      </c>
      <c r="C54" s="56">
        <v>9842</v>
      </c>
      <c r="D54" s="36" t="s">
        <v>350</v>
      </c>
      <c r="E54" s="36"/>
      <c r="F54" s="35" t="s">
        <v>109</v>
      </c>
      <c r="G54" s="37">
        <f>SUM(tblSouthern[[#This Row],[Roll Members No Data ]:[Roll Members Male Over 65]])</f>
        <v>45</v>
      </c>
      <c r="H54" s="37">
        <f>SUM(tblSouthern[[#This Row],[Associate Members No Data]:[Associate Members Male Over 65]])</f>
        <v>37</v>
      </c>
      <c r="I54" s="38"/>
      <c r="J54" s="57"/>
      <c r="K54" s="37"/>
      <c r="L54" s="37">
        <v>5</v>
      </c>
      <c r="M54" s="37">
        <v>8</v>
      </c>
      <c r="N54" s="37">
        <v>13</v>
      </c>
      <c r="O54" s="37"/>
      <c r="P54" s="37">
        <v>4</v>
      </c>
      <c r="Q54" s="37">
        <v>5</v>
      </c>
      <c r="R54" s="37">
        <v>10</v>
      </c>
      <c r="S54" s="68"/>
      <c r="T54" s="37">
        <v>14</v>
      </c>
      <c r="U54" s="37">
        <v>3</v>
      </c>
      <c r="V54" s="37">
        <v>2</v>
      </c>
      <c r="W54" s="37">
        <v>3</v>
      </c>
      <c r="X54" s="37">
        <v>7</v>
      </c>
      <c r="Y54" s="37">
        <v>2</v>
      </c>
      <c r="Z54" s="37">
        <v>2</v>
      </c>
      <c r="AA54" s="37">
        <v>4</v>
      </c>
      <c r="AB54" s="37">
        <v>8</v>
      </c>
      <c r="AC54" s="37">
        <v>1</v>
      </c>
      <c r="AD54" s="37"/>
      <c r="AE54" s="37"/>
      <c r="AF54" s="37">
        <v>31</v>
      </c>
      <c r="AG54" s="37">
        <v>1</v>
      </c>
      <c r="AH54" s="37">
        <v>188</v>
      </c>
      <c r="AI54" s="37">
        <v>1</v>
      </c>
      <c r="AJ54" s="37"/>
      <c r="AK54" s="37"/>
      <c r="AL54" s="37"/>
      <c r="AM54" s="37"/>
      <c r="AN54" s="37">
        <v>4</v>
      </c>
      <c r="AO54" s="37">
        <v>31</v>
      </c>
      <c r="AP54" s="37"/>
      <c r="AQ54" s="37">
        <v>188</v>
      </c>
      <c r="AR54" s="73">
        <v>1</v>
      </c>
      <c r="AS54" s="73">
        <v>45</v>
      </c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>
        <v>1</v>
      </c>
      <c r="BI54" s="73">
        <v>6</v>
      </c>
      <c r="BJ54" s="73">
        <v>3</v>
      </c>
      <c r="BK54" s="73">
        <v>6</v>
      </c>
      <c r="BL54" s="73"/>
      <c r="BM54" s="73"/>
      <c r="BN54" s="73">
        <v>6</v>
      </c>
      <c r="BO54" s="73">
        <v>17</v>
      </c>
      <c r="BP54" s="73"/>
      <c r="BQ54" s="73"/>
      <c r="BR54" s="73">
        <v>10</v>
      </c>
      <c r="BS54" s="73">
        <v>29</v>
      </c>
    </row>
    <row r="55" spans="1:71" customFormat="1" ht="17.899999999999999" customHeight="1" x14ac:dyDescent="0.35">
      <c r="A55" s="35">
        <f t="shared" si="1"/>
        <v>52</v>
      </c>
      <c r="B55" s="35" t="s">
        <v>94</v>
      </c>
      <c r="C55" s="35">
        <v>9782</v>
      </c>
      <c r="D55" s="36" t="s">
        <v>351</v>
      </c>
      <c r="E55" s="36"/>
      <c r="F55" s="35" t="s">
        <v>109</v>
      </c>
      <c r="G55" s="37">
        <f>SUM(tblSouthern[[#This Row],[Roll Members No Data ]:[Roll Members Male Over 65]])</f>
        <v>7</v>
      </c>
      <c r="H55" s="37">
        <f>SUM(tblSouthern[[#This Row],[Associate Members No Data]:[Associate Members Male Over 65]])</f>
        <v>4</v>
      </c>
      <c r="I55" s="38"/>
      <c r="J55" s="68"/>
      <c r="K55" s="37"/>
      <c r="L55" s="37">
        <v>1</v>
      </c>
      <c r="M55" s="37">
        <v>4</v>
      </c>
      <c r="N55" s="37">
        <v>1</v>
      </c>
      <c r="O55" s="37"/>
      <c r="P55" s="37"/>
      <c r="Q55" s="37"/>
      <c r="R55" s="37">
        <v>1</v>
      </c>
      <c r="S55" s="68"/>
      <c r="T55" s="37">
        <v>1</v>
      </c>
      <c r="U55" s="37"/>
      <c r="V55" s="37">
        <v>1</v>
      </c>
      <c r="W55" s="37"/>
      <c r="X55" s="37"/>
      <c r="Y55" s="37"/>
      <c r="Z55" s="37">
        <v>2</v>
      </c>
      <c r="AA55" s="37"/>
      <c r="AB55" s="37"/>
      <c r="AC55" s="37"/>
      <c r="AD55" s="37">
        <v>2</v>
      </c>
      <c r="AE55" s="37"/>
      <c r="AF55" s="37">
        <v>1</v>
      </c>
      <c r="AG55" s="37"/>
      <c r="AH55" s="37">
        <v>9</v>
      </c>
      <c r="AI55" s="37"/>
      <c r="AJ55" s="37"/>
      <c r="AK55" s="37"/>
      <c r="AL55" s="37"/>
      <c r="AM55" s="37"/>
      <c r="AN55" s="37"/>
      <c r="AO55" s="37">
        <v>1</v>
      </c>
      <c r="AP55" s="37"/>
      <c r="AQ55" s="37"/>
      <c r="AR55" s="73">
        <v>1</v>
      </c>
      <c r="AS55" s="73">
        <v>2.5</v>
      </c>
      <c r="AT55" s="73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3"/>
      <c r="BI55" s="73"/>
      <c r="BJ55" s="73"/>
      <c r="BK55" s="73"/>
      <c r="BL55" s="73"/>
      <c r="BM55" s="73"/>
      <c r="BN55" s="73">
        <v>1</v>
      </c>
      <c r="BO55" s="73">
        <v>2</v>
      </c>
      <c r="BP55" s="73"/>
      <c r="BQ55" s="73"/>
      <c r="BR55" s="73">
        <v>10</v>
      </c>
      <c r="BS55" s="73">
        <v>6</v>
      </c>
    </row>
    <row r="56" spans="1:71" customFormat="1" ht="17.899999999999999" customHeight="1" x14ac:dyDescent="0.35">
      <c r="A56" s="35">
        <f t="shared" si="1"/>
        <v>53</v>
      </c>
      <c r="B56" s="35" t="s">
        <v>94</v>
      </c>
      <c r="C56" s="35">
        <v>9856</v>
      </c>
      <c r="D56" s="36" t="s">
        <v>352</v>
      </c>
      <c r="E56" s="36"/>
      <c r="F56" s="35" t="s">
        <v>109</v>
      </c>
      <c r="G56" s="37">
        <f>SUM(tblSouthern[[#This Row],[Roll Members No Data ]:[Roll Members Male Over 65]])</f>
        <v>109</v>
      </c>
      <c r="H56" s="37">
        <f>SUM(tblSouthern[[#This Row],[Associate Members No Data]:[Associate Members Male Over 65]])</f>
        <v>107</v>
      </c>
      <c r="I56" s="38"/>
      <c r="J56" s="58"/>
      <c r="K56" s="39"/>
      <c r="L56" s="39">
        <v>3</v>
      </c>
      <c r="M56" s="39">
        <v>7</v>
      </c>
      <c r="N56" s="39">
        <v>60</v>
      </c>
      <c r="O56" s="39"/>
      <c r="P56" s="39">
        <v>4</v>
      </c>
      <c r="Q56" s="39">
        <v>6</v>
      </c>
      <c r="R56" s="39">
        <v>29</v>
      </c>
      <c r="S56" s="58"/>
      <c r="T56" s="39">
        <v>1</v>
      </c>
      <c r="U56" s="39">
        <v>25</v>
      </c>
      <c r="V56" s="39">
        <v>21</v>
      </c>
      <c r="W56" s="39">
        <v>12</v>
      </c>
      <c r="X56" s="39">
        <v>2</v>
      </c>
      <c r="Y56" s="39">
        <v>23</v>
      </c>
      <c r="Z56" s="39">
        <v>12</v>
      </c>
      <c r="AA56" s="39">
        <v>11</v>
      </c>
      <c r="AB56" s="39">
        <v>4</v>
      </c>
      <c r="AC56" s="39">
        <v>8</v>
      </c>
      <c r="AD56" s="39">
        <v>2</v>
      </c>
      <c r="AE56" s="39">
        <v>1</v>
      </c>
      <c r="AF56" s="39">
        <v>10</v>
      </c>
      <c r="AG56" s="39">
        <v>2</v>
      </c>
      <c r="AH56" s="39">
        <v>64</v>
      </c>
      <c r="AI56" s="39"/>
      <c r="AJ56" s="39">
        <v>1</v>
      </c>
      <c r="AK56" s="39">
        <v>4</v>
      </c>
      <c r="AL56" s="39"/>
      <c r="AM56" s="39"/>
      <c r="AN56" s="39"/>
      <c r="AO56" s="39">
        <v>15</v>
      </c>
      <c r="AP56" s="39">
        <v>7</v>
      </c>
      <c r="AQ56" s="39">
        <v>33</v>
      </c>
      <c r="AR56" s="74">
        <v>2</v>
      </c>
      <c r="AS56" s="74">
        <v>60</v>
      </c>
      <c r="AT56" s="74"/>
      <c r="AU56" s="74"/>
      <c r="AV56" s="74"/>
      <c r="AW56" s="74"/>
      <c r="AX56" s="74"/>
      <c r="AY56" s="74"/>
      <c r="AZ56" s="74"/>
      <c r="BA56" s="74"/>
      <c r="BB56" s="74">
        <v>18</v>
      </c>
      <c r="BC56" s="74">
        <v>2</v>
      </c>
      <c r="BD56" s="74">
        <v>3</v>
      </c>
      <c r="BE56" s="74">
        <v>40</v>
      </c>
      <c r="BF56" s="74"/>
      <c r="BG56" s="74"/>
      <c r="BH56" s="74"/>
      <c r="BI56" s="74"/>
      <c r="BJ56" s="74">
        <v>6</v>
      </c>
      <c r="BK56" s="74">
        <v>2</v>
      </c>
      <c r="BL56" s="74">
        <v>1</v>
      </c>
      <c r="BM56" s="74">
        <v>30</v>
      </c>
      <c r="BN56" s="74">
        <v>1</v>
      </c>
      <c r="BO56" s="74">
        <v>8</v>
      </c>
      <c r="BP56" s="74"/>
      <c r="BQ56" s="74"/>
      <c r="BR56" s="74"/>
      <c r="BS56" s="74"/>
    </row>
    <row r="57" spans="1:71" customFormat="1" ht="17.899999999999999" customHeight="1" x14ac:dyDescent="0.35">
      <c r="A57" s="35">
        <f t="shared" si="1"/>
        <v>54</v>
      </c>
      <c r="B57" s="35" t="s">
        <v>94</v>
      </c>
      <c r="C57" s="35">
        <v>9761</v>
      </c>
      <c r="D57" s="36" t="s">
        <v>353</v>
      </c>
      <c r="E57" s="36"/>
      <c r="F57" s="35" t="s">
        <v>109</v>
      </c>
      <c r="G57" s="37">
        <f>SUM(tblSouthern[[#This Row],[Roll Members No Data ]:[Roll Members Male Over 65]])</f>
        <v>123</v>
      </c>
      <c r="H57" s="37">
        <f>SUM(tblSouthern[[#This Row],[Associate Members No Data]:[Associate Members Male Over 65]])</f>
        <v>10</v>
      </c>
      <c r="I57" s="38"/>
      <c r="J57" s="58"/>
      <c r="K57" s="37"/>
      <c r="L57" s="37">
        <v>13</v>
      </c>
      <c r="M57" s="37">
        <v>21</v>
      </c>
      <c r="N57" s="37">
        <v>46</v>
      </c>
      <c r="O57" s="37"/>
      <c r="P57" s="37">
        <v>2</v>
      </c>
      <c r="Q57" s="37">
        <v>14</v>
      </c>
      <c r="R57" s="37">
        <v>27</v>
      </c>
      <c r="S57" s="68"/>
      <c r="T57" s="37"/>
      <c r="U57" s="37"/>
      <c r="V57" s="37"/>
      <c r="W57" s="37"/>
      <c r="X57" s="37"/>
      <c r="Y57" s="37">
        <v>1</v>
      </c>
      <c r="Z57" s="37">
        <v>2</v>
      </c>
      <c r="AA57" s="37">
        <v>7</v>
      </c>
      <c r="AB57" s="37">
        <v>5</v>
      </c>
      <c r="AC57" s="37"/>
      <c r="AD57" s="37"/>
      <c r="AE57" s="37">
        <v>65</v>
      </c>
      <c r="AF57" s="37">
        <v>10</v>
      </c>
      <c r="AG57" s="37">
        <v>5</v>
      </c>
      <c r="AH57" s="37">
        <v>60</v>
      </c>
      <c r="AI57" s="37">
        <v>1</v>
      </c>
      <c r="AJ57" s="37"/>
      <c r="AK57" s="37"/>
      <c r="AL57" s="37"/>
      <c r="AM57" s="37"/>
      <c r="AN57" s="37"/>
      <c r="AO57" s="37">
        <v>10</v>
      </c>
      <c r="AP57" s="37">
        <v>40</v>
      </c>
      <c r="AQ57" s="37"/>
      <c r="AR57" s="73">
        <v>1</v>
      </c>
      <c r="AS57" s="73">
        <v>50</v>
      </c>
      <c r="AT57" s="73"/>
      <c r="AU57" s="73"/>
      <c r="AV57" s="73"/>
      <c r="AW57" s="73"/>
      <c r="AX57" s="73"/>
      <c r="AY57" s="73"/>
      <c r="AZ57" s="73"/>
      <c r="BA57" s="73"/>
      <c r="BB57" s="73">
        <v>12</v>
      </c>
      <c r="BC57" s="73">
        <v>2</v>
      </c>
      <c r="BD57" s="73"/>
      <c r="BE57" s="73"/>
      <c r="BF57" s="73">
        <v>8</v>
      </c>
      <c r="BG57" s="73">
        <v>4</v>
      </c>
      <c r="BH57" s="73">
        <v>1</v>
      </c>
      <c r="BI57" s="73">
        <v>20</v>
      </c>
      <c r="BJ57" s="73">
        <v>8</v>
      </c>
      <c r="BK57" s="73">
        <v>2</v>
      </c>
      <c r="BL57" s="73">
        <v>1</v>
      </c>
      <c r="BM57" s="73">
        <v>10</v>
      </c>
      <c r="BN57" s="73">
        <v>2</v>
      </c>
      <c r="BO57" s="73">
        <v>2</v>
      </c>
      <c r="BP57" s="73"/>
      <c r="BQ57" s="73"/>
      <c r="BR57" s="73"/>
      <c r="BS57" s="73"/>
    </row>
    <row r="58" spans="1:71" customFormat="1" ht="17.899999999999999" customHeight="1" x14ac:dyDescent="0.35">
      <c r="A58" s="35">
        <f t="shared" si="1"/>
        <v>55</v>
      </c>
      <c r="B58" s="35" t="s">
        <v>94</v>
      </c>
      <c r="C58" s="56">
        <v>9834</v>
      </c>
      <c r="D58" s="36" t="s">
        <v>354</v>
      </c>
      <c r="E58" s="36"/>
      <c r="F58" s="35" t="s">
        <v>109</v>
      </c>
      <c r="G58" s="37">
        <f>SUM(tblSouthern[[#This Row],[Roll Members No Data ]:[Roll Members Male Over 65]])</f>
        <v>16</v>
      </c>
      <c r="H58" s="37">
        <f>SUM(tblSouthern[[#This Row],[Associate Members No Data]:[Associate Members Male Over 65]])</f>
        <v>7</v>
      </c>
      <c r="I58" s="38"/>
      <c r="J58" s="57"/>
      <c r="K58" s="37"/>
      <c r="L58" s="37"/>
      <c r="M58" s="37">
        <v>4</v>
      </c>
      <c r="N58" s="37">
        <v>7</v>
      </c>
      <c r="O58" s="37"/>
      <c r="P58" s="37"/>
      <c r="Q58" s="37">
        <v>3</v>
      </c>
      <c r="R58" s="37">
        <v>2</v>
      </c>
      <c r="S58" s="68"/>
      <c r="T58" s="37"/>
      <c r="U58" s="37"/>
      <c r="V58" s="37">
        <v>4</v>
      </c>
      <c r="W58" s="37"/>
      <c r="X58" s="37"/>
      <c r="Y58" s="37"/>
      <c r="Z58" s="37">
        <v>2</v>
      </c>
      <c r="AA58" s="37">
        <v>1</v>
      </c>
      <c r="AB58" s="37"/>
      <c r="AC58" s="37"/>
      <c r="AD58" s="37"/>
      <c r="AE58" s="37"/>
      <c r="AF58" s="37">
        <v>2</v>
      </c>
      <c r="AG58" s="37"/>
      <c r="AH58" s="37">
        <v>20</v>
      </c>
      <c r="AI58" s="37"/>
      <c r="AJ58" s="37">
        <v>2</v>
      </c>
      <c r="AK58" s="37"/>
      <c r="AL58" s="37"/>
      <c r="AM58" s="37"/>
      <c r="AN58" s="37">
        <v>8</v>
      </c>
      <c r="AO58" s="37">
        <v>2</v>
      </c>
      <c r="AP58" s="37"/>
      <c r="AQ58" s="37"/>
      <c r="AR58" s="73"/>
      <c r="AS58" s="73"/>
      <c r="AT58" s="73"/>
      <c r="AU58" s="73"/>
      <c r="AV58" s="73"/>
      <c r="AW58" s="73"/>
      <c r="AX58" s="73"/>
      <c r="AY58" s="73"/>
      <c r="AZ58" s="73"/>
      <c r="BA58" s="73"/>
      <c r="BB58" s="73">
        <v>10</v>
      </c>
      <c r="BC58" s="73">
        <v>10</v>
      </c>
      <c r="BD58" s="73"/>
      <c r="BE58" s="73"/>
      <c r="BF58" s="73"/>
      <c r="BG58" s="73"/>
      <c r="BH58" s="73"/>
      <c r="BI58" s="73"/>
      <c r="BJ58" s="73">
        <v>1</v>
      </c>
      <c r="BK58" s="73">
        <v>1</v>
      </c>
      <c r="BL58" s="73"/>
      <c r="BM58" s="73"/>
      <c r="BN58" s="73"/>
      <c r="BO58" s="73"/>
      <c r="BP58" s="73"/>
      <c r="BQ58" s="73"/>
      <c r="BR58" s="73"/>
      <c r="BS58" s="73"/>
    </row>
    <row r="59" spans="1:71" customFormat="1" ht="17.899999999999999" customHeight="1" x14ac:dyDescent="0.35">
      <c r="A59" s="35">
        <f t="shared" si="1"/>
        <v>56</v>
      </c>
      <c r="B59" s="35" t="s">
        <v>94</v>
      </c>
      <c r="C59" s="35">
        <v>9791</v>
      </c>
      <c r="D59" s="36" t="s">
        <v>355</v>
      </c>
      <c r="E59" s="36"/>
      <c r="F59" s="35" t="s">
        <v>109</v>
      </c>
      <c r="G59" s="37">
        <f>SUM(tblSouthern[[#This Row],[Roll Members No Data ]:[Roll Members Male Over 65]])</f>
        <v>16</v>
      </c>
      <c r="H59" s="37">
        <f>SUM(tblSouthern[[#This Row],[Associate Members No Data]:[Associate Members Male Over 65]])</f>
        <v>2</v>
      </c>
      <c r="I59" s="38"/>
      <c r="J59" s="68"/>
      <c r="K59" s="37"/>
      <c r="L59" s="37"/>
      <c r="M59" s="37">
        <v>2</v>
      </c>
      <c r="N59" s="37">
        <v>10</v>
      </c>
      <c r="O59" s="37"/>
      <c r="P59" s="37"/>
      <c r="Q59" s="37">
        <v>1</v>
      </c>
      <c r="R59" s="37">
        <v>3</v>
      </c>
      <c r="S59" s="68"/>
      <c r="T59" s="37"/>
      <c r="U59" s="37"/>
      <c r="V59" s="37"/>
      <c r="W59" s="37">
        <v>2</v>
      </c>
      <c r="X59" s="37"/>
      <c r="Y59" s="37"/>
      <c r="Z59" s="37"/>
      <c r="AA59" s="37"/>
      <c r="AB59" s="37"/>
      <c r="AC59" s="37">
        <v>2</v>
      </c>
      <c r="AD59" s="37"/>
      <c r="AE59" s="37"/>
      <c r="AF59" s="37"/>
      <c r="AG59" s="37"/>
      <c r="AH59" s="37">
        <v>16</v>
      </c>
      <c r="AI59" s="37"/>
      <c r="AJ59" s="37"/>
      <c r="AK59" s="37"/>
      <c r="AL59" s="37"/>
      <c r="AM59" s="37"/>
      <c r="AN59" s="37"/>
      <c r="AO59" s="37"/>
      <c r="AP59" s="37"/>
      <c r="AQ59" s="37"/>
      <c r="AR59" s="73"/>
      <c r="AS59" s="73"/>
      <c r="AT59" s="73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3"/>
      <c r="BI59" s="73"/>
      <c r="BJ59" s="73"/>
      <c r="BK59" s="73"/>
      <c r="BL59" s="73"/>
      <c r="BM59" s="73"/>
      <c r="BN59" s="73"/>
      <c r="BO59" s="73"/>
      <c r="BP59" s="73"/>
      <c r="BQ59" s="73"/>
      <c r="BR59" s="73"/>
      <c r="BS59" s="73"/>
    </row>
    <row r="60" spans="1:71" customFormat="1" ht="17.899999999999999" customHeight="1" x14ac:dyDescent="0.35">
      <c r="A60" s="35">
        <f t="shared" si="1"/>
        <v>57</v>
      </c>
      <c r="B60" s="35" t="s">
        <v>94</v>
      </c>
      <c r="C60" s="35">
        <v>9756</v>
      </c>
      <c r="D60" s="36" t="s">
        <v>356</v>
      </c>
      <c r="E60" s="36"/>
      <c r="F60" s="35" t="s">
        <v>109</v>
      </c>
      <c r="G60" s="37">
        <f>SUM(tblSouthern[[#This Row],[Roll Members No Data ]:[Roll Members Male Over 65]])</f>
        <v>82</v>
      </c>
      <c r="H60" s="37">
        <f>SUM(tblSouthern[[#This Row],[Associate Members No Data]:[Associate Members Male Over 65]])</f>
        <v>8</v>
      </c>
      <c r="I60" s="38"/>
      <c r="J60" s="58"/>
      <c r="K60" s="37"/>
      <c r="L60" s="37">
        <v>3</v>
      </c>
      <c r="M60" s="37">
        <v>3</v>
      </c>
      <c r="N60" s="37">
        <v>47</v>
      </c>
      <c r="O60" s="37"/>
      <c r="P60" s="37">
        <v>3</v>
      </c>
      <c r="Q60" s="37">
        <v>1</v>
      </c>
      <c r="R60" s="37">
        <v>25</v>
      </c>
      <c r="S60" s="68"/>
      <c r="T60" s="37"/>
      <c r="U60" s="37"/>
      <c r="V60" s="37">
        <v>2</v>
      </c>
      <c r="W60" s="37">
        <v>2</v>
      </c>
      <c r="X60" s="37"/>
      <c r="Y60" s="37"/>
      <c r="Z60" s="37">
        <v>3</v>
      </c>
      <c r="AA60" s="37">
        <v>1</v>
      </c>
      <c r="AB60" s="37"/>
      <c r="AC60" s="37">
        <v>6</v>
      </c>
      <c r="AD60" s="37">
        <v>2</v>
      </c>
      <c r="AE60" s="37"/>
      <c r="AF60" s="37"/>
      <c r="AG60" s="37"/>
      <c r="AH60" s="37">
        <v>32</v>
      </c>
      <c r="AI60" s="37"/>
      <c r="AJ60" s="37">
        <v>1</v>
      </c>
      <c r="AK60" s="37"/>
      <c r="AL60" s="37"/>
      <c r="AM60" s="37"/>
      <c r="AN60" s="37"/>
      <c r="AO60" s="37"/>
      <c r="AP60" s="37"/>
      <c r="AQ60" s="37">
        <v>7</v>
      </c>
      <c r="AR60" s="73">
        <v>1</v>
      </c>
      <c r="AS60" s="73">
        <v>40</v>
      </c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>
        <v>1</v>
      </c>
      <c r="BM60" s="73">
        <v>3</v>
      </c>
      <c r="BN60" s="73"/>
      <c r="BO60" s="73"/>
      <c r="BP60" s="73"/>
      <c r="BQ60" s="73"/>
      <c r="BR60" s="73">
        <v>5</v>
      </c>
      <c r="BS60" s="73">
        <v>10</v>
      </c>
    </row>
    <row r="61" spans="1:71" customFormat="1" ht="17.899999999999999" customHeight="1" x14ac:dyDescent="0.35">
      <c r="A61" s="35">
        <f t="shared" si="1"/>
        <v>58</v>
      </c>
      <c r="B61" s="35" t="s">
        <v>94</v>
      </c>
      <c r="C61" s="35">
        <v>9854</v>
      </c>
      <c r="D61" s="36" t="s">
        <v>357</v>
      </c>
      <c r="E61" s="36"/>
      <c r="F61" s="35" t="s">
        <v>109</v>
      </c>
      <c r="G61" s="37">
        <f>SUM(tblSouthern[[#This Row],[Roll Members No Data ]:[Roll Members Male Over 65]])</f>
        <v>167</v>
      </c>
      <c r="H61" s="37">
        <f>SUM(tblSouthern[[#This Row],[Associate Members No Data]:[Associate Members Male Over 65]])</f>
        <v>189</v>
      </c>
      <c r="I61" s="38"/>
      <c r="J61" s="58"/>
      <c r="K61" s="39">
        <v>14</v>
      </c>
      <c r="L61" s="39">
        <v>21</v>
      </c>
      <c r="M61" s="39">
        <v>21</v>
      </c>
      <c r="N61" s="39">
        <v>44</v>
      </c>
      <c r="O61" s="39">
        <v>19</v>
      </c>
      <c r="P61" s="39">
        <v>19</v>
      </c>
      <c r="Q61" s="39">
        <v>12</v>
      </c>
      <c r="R61" s="39">
        <v>17</v>
      </c>
      <c r="S61" s="58"/>
      <c r="T61" s="39">
        <v>35</v>
      </c>
      <c r="U61" s="39">
        <v>35</v>
      </c>
      <c r="V61" s="39">
        <v>13</v>
      </c>
      <c r="W61" s="39">
        <v>22</v>
      </c>
      <c r="X61" s="39">
        <v>27</v>
      </c>
      <c r="Y61" s="39">
        <v>29</v>
      </c>
      <c r="Z61" s="39">
        <v>13</v>
      </c>
      <c r="AA61" s="39">
        <v>15</v>
      </c>
      <c r="AB61" s="39">
        <v>67</v>
      </c>
      <c r="AC61" s="39">
        <v>2</v>
      </c>
      <c r="AD61" s="39"/>
      <c r="AE61" s="39">
        <v>48</v>
      </c>
      <c r="AF61" s="39">
        <v>32</v>
      </c>
      <c r="AG61" s="39">
        <v>9</v>
      </c>
      <c r="AH61" s="39">
        <v>126</v>
      </c>
      <c r="AI61" s="39">
        <v>1</v>
      </c>
      <c r="AJ61" s="39"/>
      <c r="AK61" s="39"/>
      <c r="AL61" s="39"/>
      <c r="AM61" s="39"/>
      <c r="AN61" s="39"/>
      <c r="AO61" s="39">
        <v>42</v>
      </c>
      <c r="AP61" s="39">
        <v>9</v>
      </c>
      <c r="AQ61" s="39">
        <v>33</v>
      </c>
      <c r="AR61" s="74">
        <v>3</v>
      </c>
      <c r="AS61" s="74">
        <v>135</v>
      </c>
      <c r="AT61" s="74"/>
      <c r="AU61" s="74"/>
      <c r="AV61" s="74"/>
      <c r="AW61" s="74"/>
      <c r="AX61" s="74"/>
      <c r="AY61" s="74"/>
      <c r="AZ61" s="74"/>
      <c r="BA61" s="74"/>
      <c r="BB61" s="74"/>
      <c r="BC61" s="74"/>
      <c r="BD61" s="74"/>
      <c r="BE61" s="74"/>
      <c r="BF61" s="74">
        <v>3</v>
      </c>
      <c r="BG61" s="74">
        <v>12</v>
      </c>
      <c r="BH61" s="74"/>
      <c r="BI61" s="74"/>
      <c r="BJ61" s="74">
        <v>9</v>
      </c>
      <c r="BK61" s="74">
        <v>20</v>
      </c>
      <c r="BL61" s="74">
        <v>1</v>
      </c>
      <c r="BM61" s="74">
        <v>22</v>
      </c>
      <c r="BN61" s="74">
        <v>1</v>
      </c>
      <c r="BO61" s="74">
        <v>5</v>
      </c>
      <c r="BP61" s="74"/>
      <c r="BQ61" s="74"/>
      <c r="BR61" s="74">
        <v>1</v>
      </c>
      <c r="BS61" s="74">
        <v>40</v>
      </c>
    </row>
    <row r="62" spans="1:71" customFormat="1" ht="17.899999999999999" customHeight="1" x14ac:dyDescent="0.35">
      <c r="A62" s="35">
        <f t="shared" si="1"/>
        <v>59</v>
      </c>
      <c r="B62" s="35" t="s">
        <v>94</v>
      </c>
      <c r="C62" s="56">
        <v>9845</v>
      </c>
      <c r="D62" s="36" t="s">
        <v>358</v>
      </c>
      <c r="E62" s="36"/>
      <c r="F62" s="35" t="s">
        <v>109</v>
      </c>
      <c r="G62" s="37">
        <f>SUM(tblSouthern[[#This Row],[Roll Members No Data ]:[Roll Members Male Over 65]])</f>
        <v>10</v>
      </c>
      <c r="H62" s="37">
        <f>SUM(tblSouthern[[#This Row],[Associate Members No Data]:[Associate Members Male Over 65]])</f>
        <v>2</v>
      </c>
      <c r="I62" s="38"/>
      <c r="J62" s="57"/>
      <c r="K62" s="37"/>
      <c r="L62" s="37"/>
      <c r="M62" s="37">
        <v>4</v>
      </c>
      <c r="N62" s="37">
        <v>2</v>
      </c>
      <c r="O62" s="37"/>
      <c r="P62" s="37"/>
      <c r="Q62" s="37">
        <v>1</v>
      </c>
      <c r="R62" s="37">
        <v>3</v>
      </c>
      <c r="S62" s="68"/>
      <c r="T62" s="37"/>
      <c r="U62" s="37"/>
      <c r="V62" s="37"/>
      <c r="W62" s="37"/>
      <c r="X62" s="37"/>
      <c r="Y62" s="37">
        <v>1</v>
      </c>
      <c r="Z62" s="37"/>
      <c r="AA62" s="37">
        <v>1</v>
      </c>
      <c r="AB62" s="37"/>
      <c r="AC62" s="37"/>
      <c r="AD62" s="37"/>
      <c r="AE62" s="37"/>
      <c r="AF62" s="37"/>
      <c r="AG62" s="37"/>
      <c r="AH62" s="37">
        <v>6</v>
      </c>
      <c r="AI62" s="37"/>
      <c r="AJ62" s="37"/>
      <c r="AK62" s="37"/>
      <c r="AL62" s="37"/>
      <c r="AM62" s="37"/>
      <c r="AN62" s="37"/>
      <c r="AO62" s="37"/>
      <c r="AP62" s="37">
        <v>6</v>
      </c>
      <c r="AQ62" s="37">
        <v>6</v>
      </c>
      <c r="AR62" s="73"/>
      <c r="AS62" s="73"/>
      <c r="AT62" s="73"/>
      <c r="AU62" s="73"/>
      <c r="AV62" s="73"/>
      <c r="AW62" s="73"/>
      <c r="AX62" s="73"/>
      <c r="AY62" s="73"/>
      <c r="AZ62" s="73"/>
      <c r="BA62" s="73"/>
      <c r="BB62" s="73">
        <v>2</v>
      </c>
      <c r="BC62" s="73">
        <v>2</v>
      </c>
      <c r="BD62" s="73"/>
      <c r="BE62" s="73"/>
      <c r="BF62" s="73">
        <v>1</v>
      </c>
      <c r="BG62" s="73">
        <v>3</v>
      </c>
      <c r="BH62" s="73"/>
      <c r="BI62" s="73"/>
      <c r="BJ62" s="73"/>
      <c r="BK62" s="73"/>
      <c r="BL62" s="73"/>
      <c r="BM62" s="73"/>
      <c r="BN62" s="73">
        <v>3</v>
      </c>
      <c r="BO62" s="73">
        <v>7</v>
      </c>
      <c r="BP62" s="73">
        <v>2</v>
      </c>
      <c r="BQ62" s="73">
        <v>4</v>
      </c>
      <c r="BR62" s="73">
        <v>1</v>
      </c>
      <c r="BS62" s="73">
        <v>2</v>
      </c>
    </row>
    <row r="63" spans="1:71" customFormat="1" ht="17.899999999999999" customHeight="1" x14ac:dyDescent="0.35">
      <c r="A63" s="35">
        <f t="shared" si="1"/>
        <v>60</v>
      </c>
      <c r="B63" s="35" t="s">
        <v>94</v>
      </c>
      <c r="C63" s="56">
        <v>9832</v>
      </c>
      <c r="D63" s="36" t="s">
        <v>359</v>
      </c>
      <c r="E63" s="36"/>
      <c r="F63" s="35" t="s">
        <v>109</v>
      </c>
      <c r="G63" s="37">
        <f>SUM(tblSouthern[[#This Row],[Roll Members No Data ]:[Roll Members Male Over 65]])</f>
        <v>126</v>
      </c>
      <c r="H63" s="37">
        <f>SUM(tblSouthern[[#This Row],[Associate Members No Data]:[Associate Members Male Over 65]])</f>
        <v>94</v>
      </c>
      <c r="I63" s="38"/>
      <c r="J63" s="57"/>
      <c r="K63" s="79">
        <v>2</v>
      </c>
      <c r="L63" s="79">
        <v>3</v>
      </c>
      <c r="M63" s="79">
        <v>10</v>
      </c>
      <c r="N63" s="79">
        <v>74</v>
      </c>
      <c r="O63" s="79"/>
      <c r="P63" s="79">
        <v>4</v>
      </c>
      <c r="Q63" s="79">
        <v>10</v>
      </c>
      <c r="R63" s="79">
        <v>23</v>
      </c>
      <c r="S63" s="78"/>
      <c r="T63" s="79">
        <v>10</v>
      </c>
      <c r="U63" s="79">
        <v>4</v>
      </c>
      <c r="V63" s="79">
        <v>20</v>
      </c>
      <c r="W63" s="79">
        <v>22</v>
      </c>
      <c r="X63" s="79">
        <v>8</v>
      </c>
      <c r="Y63" s="79">
        <v>1</v>
      </c>
      <c r="Z63" s="79">
        <v>11</v>
      </c>
      <c r="AA63" s="79">
        <v>18</v>
      </c>
      <c r="AB63" s="79">
        <v>7</v>
      </c>
      <c r="AC63" s="79">
        <v>9</v>
      </c>
      <c r="AD63" s="79">
        <v>4</v>
      </c>
      <c r="AE63" s="79">
        <v>3</v>
      </c>
      <c r="AF63" s="79">
        <v>6</v>
      </c>
      <c r="AG63" s="79">
        <v>5</v>
      </c>
      <c r="AH63" s="79">
        <v>68</v>
      </c>
      <c r="AI63" s="80">
        <v>1</v>
      </c>
      <c r="AJ63" s="80">
        <v>2</v>
      </c>
      <c r="AK63" s="80">
        <v>1</v>
      </c>
      <c r="AL63" s="80"/>
      <c r="AM63" s="80"/>
      <c r="AN63" s="80">
        <v>2</v>
      </c>
      <c r="AO63" s="80">
        <v>63</v>
      </c>
      <c r="AP63" s="80">
        <v>18</v>
      </c>
      <c r="AQ63" s="80">
        <v>59</v>
      </c>
      <c r="AR63" s="123">
        <v>1</v>
      </c>
      <c r="AS63" s="123">
        <v>40</v>
      </c>
      <c r="AT63" s="123"/>
      <c r="AU63" s="123"/>
      <c r="AV63" s="123">
        <v>1</v>
      </c>
      <c r="AW63" s="123">
        <v>40</v>
      </c>
      <c r="AX63" s="123"/>
      <c r="AY63" s="123"/>
      <c r="AZ63" s="123"/>
      <c r="BA63" s="123"/>
      <c r="BB63" s="123">
        <v>10</v>
      </c>
      <c r="BC63" s="123">
        <v>20</v>
      </c>
      <c r="BD63" s="123"/>
      <c r="BE63" s="123"/>
      <c r="BF63" s="123">
        <v>2</v>
      </c>
      <c r="BG63" s="123">
        <v>6</v>
      </c>
      <c r="BH63" s="123">
        <v>1</v>
      </c>
      <c r="BI63" s="123">
        <v>25</v>
      </c>
      <c r="BJ63" s="123">
        <v>4</v>
      </c>
      <c r="BK63" s="123">
        <v>8</v>
      </c>
      <c r="BL63" s="123">
        <v>1</v>
      </c>
      <c r="BM63" s="123">
        <v>13</v>
      </c>
      <c r="BN63" s="123">
        <v>1</v>
      </c>
      <c r="BO63" s="123">
        <v>1</v>
      </c>
      <c r="BP63" s="123"/>
      <c r="BQ63" s="123"/>
      <c r="BR63" s="123"/>
      <c r="BS63" s="123"/>
    </row>
    <row r="64" spans="1:71" customFormat="1" ht="17.899999999999999" customHeight="1" x14ac:dyDescent="0.35">
      <c r="A64" s="35">
        <f t="shared" si="1"/>
        <v>61</v>
      </c>
      <c r="B64" s="35" t="s">
        <v>94</v>
      </c>
      <c r="C64" s="56">
        <v>9848</v>
      </c>
      <c r="D64" s="36" t="s">
        <v>360</v>
      </c>
      <c r="E64" s="36"/>
      <c r="F64" s="35" t="s">
        <v>109</v>
      </c>
      <c r="G64" s="37">
        <f>SUM(tblSouthern[[#This Row],[Roll Members No Data ]:[Roll Members Male Over 65]])</f>
        <v>31</v>
      </c>
      <c r="H64" s="37">
        <f>SUM(tblSouthern[[#This Row],[Associate Members No Data]:[Associate Members Male Over 65]])</f>
        <v>0</v>
      </c>
      <c r="I64" s="38"/>
      <c r="J64" s="57"/>
      <c r="K64" s="37">
        <v>1</v>
      </c>
      <c r="L64" s="37">
        <v>2</v>
      </c>
      <c r="M64" s="37">
        <v>4</v>
      </c>
      <c r="N64" s="37">
        <v>8</v>
      </c>
      <c r="O64" s="37">
        <v>1</v>
      </c>
      <c r="P64" s="37">
        <v>2</v>
      </c>
      <c r="Q64" s="37">
        <v>5</v>
      </c>
      <c r="R64" s="37">
        <v>8</v>
      </c>
      <c r="S64" s="68">
        <v>0</v>
      </c>
      <c r="T64" s="37"/>
      <c r="U64" s="37"/>
      <c r="V64" s="37"/>
      <c r="W64" s="37"/>
      <c r="X64" s="37"/>
      <c r="Y64" s="37"/>
      <c r="Z64" s="37"/>
      <c r="AA64" s="37"/>
      <c r="AB64" s="37"/>
      <c r="AC64" s="37">
        <v>1</v>
      </c>
      <c r="AD64" s="37"/>
      <c r="AE64" s="37"/>
      <c r="AF64" s="37">
        <v>15</v>
      </c>
      <c r="AG64" s="37">
        <v>5</v>
      </c>
      <c r="AH64" s="37">
        <v>20</v>
      </c>
      <c r="AI64" s="37"/>
      <c r="AJ64" s="37"/>
      <c r="AK64" s="37"/>
      <c r="AL64" s="37"/>
      <c r="AM64" s="37"/>
      <c r="AN64" s="37"/>
      <c r="AO64" s="37"/>
      <c r="AP64" s="37"/>
      <c r="AQ64" s="37"/>
      <c r="AR64" s="73"/>
      <c r="AS64" s="73"/>
      <c r="AT64" s="73"/>
      <c r="AU64" s="73"/>
      <c r="AV64" s="73"/>
      <c r="AW64" s="73"/>
      <c r="AX64" s="73"/>
      <c r="AY64" s="73"/>
      <c r="AZ64" s="73"/>
      <c r="BA64" s="73"/>
      <c r="BB64" s="73">
        <v>1</v>
      </c>
      <c r="BC64" s="73">
        <v>20</v>
      </c>
      <c r="BD64" s="73"/>
      <c r="BE64" s="73"/>
      <c r="BF64" s="73"/>
      <c r="BG64" s="73"/>
      <c r="BH64" s="73"/>
      <c r="BI64" s="73"/>
      <c r="BJ64" s="73"/>
      <c r="BK64" s="73"/>
      <c r="BL64" s="73"/>
      <c r="BM64" s="73"/>
      <c r="BN64" s="73"/>
      <c r="BO64" s="73"/>
      <c r="BP64" s="73"/>
      <c r="BQ64" s="73"/>
      <c r="BR64" s="73">
        <v>1</v>
      </c>
      <c r="BS64" s="73">
        <v>12</v>
      </c>
    </row>
    <row r="65" spans="1:71" customFormat="1" ht="17.899999999999999" customHeight="1" x14ac:dyDescent="0.35">
      <c r="A65" s="35">
        <f t="shared" si="1"/>
        <v>62</v>
      </c>
      <c r="B65" s="35" t="s">
        <v>94</v>
      </c>
      <c r="C65" s="35">
        <v>9821</v>
      </c>
      <c r="D65" s="36" t="s">
        <v>361</v>
      </c>
      <c r="E65" s="36"/>
      <c r="F65" s="35" t="s">
        <v>105</v>
      </c>
      <c r="G65" s="37">
        <f>SUM(tblSouthern[[#This Row],[Roll Members No Data ]:[Roll Members Male Over 65]])</f>
        <v>15</v>
      </c>
      <c r="H65" s="37">
        <f>SUM(tblSouthern[[#This Row],[Associate Members No Data]:[Associate Members Male Over 65]])</f>
        <v>9</v>
      </c>
      <c r="I65" s="38"/>
      <c r="J65" s="58"/>
      <c r="K65" s="37"/>
      <c r="L65" s="37">
        <v>1</v>
      </c>
      <c r="M65" s="37">
        <v>4</v>
      </c>
      <c r="N65" s="37">
        <v>4</v>
      </c>
      <c r="O65" s="37"/>
      <c r="P65" s="37"/>
      <c r="Q65" s="37">
        <v>4</v>
      </c>
      <c r="R65" s="37">
        <v>2</v>
      </c>
      <c r="S65" s="68">
        <v>9</v>
      </c>
      <c r="T65" s="37"/>
      <c r="U65" s="37"/>
      <c r="V65" s="37"/>
      <c r="W65" s="37"/>
      <c r="X65" s="37"/>
      <c r="Y65" s="37"/>
      <c r="Z65" s="37"/>
      <c r="AA65" s="37"/>
      <c r="AB65" s="37"/>
      <c r="AC65" s="37">
        <v>1</v>
      </c>
      <c r="AD65" s="37">
        <v>8</v>
      </c>
      <c r="AE65" s="37"/>
      <c r="AF65" s="37">
        <v>9</v>
      </c>
      <c r="AG65" s="37">
        <v>2</v>
      </c>
      <c r="AH65" s="37">
        <v>16</v>
      </c>
      <c r="AI65" s="37"/>
      <c r="AJ65" s="37"/>
      <c r="AK65" s="37"/>
      <c r="AL65" s="37"/>
      <c r="AM65" s="37"/>
      <c r="AN65" s="37"/>
      <c r="AO65" s="37">
        <v>9</v>
      </c>
      <c r="AP65" s="37"/>
      <c r="AQ65" s="37"/>
      <c r="AR65" s="73"/>
      <c r="AS65" s="73"/>
      <c r="AT65" s="73"/>
      <c r="AU65" s="73"/>
      <c r="AV65" s="73"/>
      <c r="AW65" s="73"/>
      <c r="AX65" s="73"/>
      <c r="AY65" s="73"/>
      <c r="AZ65" s="73"/>
      <c r="BA65" s="73"/>
      <c r="BB65" s="73">
        <v>2</v>
      </c>
      <c r="BC65" s="73">
        <v>2</v>
      </c>
      <c r="BD65" s="73"/>
      <c r="BE65" s="73"/>
      <c r="BF65" s="73"/>
      <c r="BG65" s="73"/>
      <c r="BH65" s="73"/>
      <c r="BI65" s="73"/>
      <c r="BJ65" s="73">
        <v>1</v>
      </c>
      <c r="BK65" s="73">
        <v>4</v>
      </c>
      <c r="BL65" s="73"/>
      <c r="BM65" s="73"/>
      <c r="BN65" s="73">
        <v>1</v>
      </c>
      <c r="BO65" s="73">
        <v>2</v>
      </c>
      <c r="BP65" s="73"/>
      <c r="BQ65" s="73"/>
      <c r="BR65" s="73"/>
      <c r="BS65" s="73"/>
    </row>
    <row r="66" spans="1:71" s="55" customFormat="1" ht="17.899999999999999" customHeight="1" x14ac:dyDescent="0.35">
      <c r="A66" s="49"/>
      <c r="B66" s="49"/>
      <c r="C66" s="50"/>
      <c r="D66" s="51" t="s">
        <v>96</v>
      </c>
      <c r="E66" s="51"/>
      <c r="F66" s="49"/>
      <c r="G66" s="52">
        <f>SUBTOTAL(109,G4:G65)</f>
        <v>3397</v>
      </c>
      <c r="H66" s="52">
        <f>SUBTOTAL(109,H4:H65)</f>
        <v>1554</v>
      </c>
      <c r="I66" s="52">
        <f t="shared" ref="I66:BS66" si="2">SUBTOTAL(109,I4:I65)</f>
        <v>0</v>
      </c>
      <c r="J66" s="52">
        <f t="shared" si="2"/>
        <v>342</v>
      </c>
      <c r="K66" s="52">
        <f t="shared" si="2"/>
        <v>63</v>
      </c>
      <c r="L66" s="52">
        <f t="shared" si="2"/>
        <v>227</v>
      </c>
      <c r="M66" s="52">
        <f t="shared" si="2"/>
        <v>415</v>
      </c>
      <c r="N66" s="52">
        <f t="shared" si="2"/>
        <v>1251</v>
      </c>
      <c r="O66" s="52">
        <f t="shared" si="2"/>
        <v>55</v>
      </c>
      <c r="P66" s="52">
        <f t="shared" si="2"/>
        <v>162</v>
      </c>
      <c r="Q66" s="52">
        <f t="shared" si="2"/>
        <v>296</v>
      </c>
      <c r="R66" s="52">
        <f t="shared" si="2"/>
        <v>586</v>
      </c>
      <c r="S66" s="52">
        <f t="shared" si="2"/>
        <v>253</v>
      </c>
      <c r="T66" s="52">
        <f t="shared" si="2"/>
        <v>101</v>
      </c>
      <c r="U66" s="52">
        <f t="shared" si="2"/>
        <v>161</v>
      </c>
      <c r="V66" s="52">
        <f t="shared" si="2"/>
        <v>166</v>
      </c>
      <c r="W66" s="52">
        <f t="shared" si="2"/>
        <v>329</v>
      </c>
      <c r="X66" s="52">
        <f t="shared" si="2"/>
        <v>93</v>
      </c>
      <c r="Y66" s="52">
        <f t="shared" si="2"/>
        <v>120</v>
      </c>
      <c r="Z66" s="52">
        <f t="shared" si="2"/>
        <v>120</v>
      </c>
      <c r="AA66" s="52">
        <f t="shared" si="2"/>
        <v>211</v>
      </c>
      <c r="AB66" s="52">
        <f t="shared" si="2"/>
        <v>248</v>
      </c>
      <c r="AC66" s="52">
        <f t="shared" si="2"/>
        <v>153</v>
      </c>
      <c r="AD66" s="52">
        <f t="shared" si="2"/>
        <v>130</v>
      </c>
      <c r="AE66" s="52">
        <f t="shared" si="2"/>
        <v>233</v>
      </c>
      <c r="AF66" s="52">
        <f t="shared" si="2"/>
        <v>385.5</v>
      </c>
      <c r="AG66" s="52">
        <f t="shared" si="2"/>
        <v>133.19</v>
      </c>
      <c r="AH66" s="52">
        <f t="shared" si="2"/>
        <v>2336.87</v>
      </c>
      <c r="AI66" s="52">
        <f t="shared" si="2"/>
        <v>15</v>
      </c>
      <c r="AJ66" s="52">
        <f t="shared" si="2"/>
        <v>22</v>
      </c>
      <c r="AK66" s="52">
        <f t="shared" si="2"/>
        <v>14</v>
      </c>
      <c r="AL66" s="52">
        <f t="shared" si="2"/>
        <v>0</v>
      </c>
      <c r="AM66" s="52">
        <f t="shared" si="2"/>
        <v>9</v>
      </c>
      <c r="AN66" s="52">
        <f t="shared" si="2"/>
        <v>40</v>
      </c>
      <c r="AO66" s="52">
        <f t="shared" si="2"/>
        <v>540</v>
      </c>
      <c r="AP66" s="52">
        <f t="shared" si="2"/>
        <v>271</v>
      </c>
      <c r="AQ66" s="52">
        <f t="shared" si="2"/>
        <v>973.4</v>
      </c>
      <c r="AR66" s="52">
        <f t="shared" si="2"/>
        <v>44</v>
      </c>
      <c r="AS66" s="52">
        <f t="shared" si="2"/>
        <v>1514.3</v>
      </c>
      <c r="AT66" s="52">
        <f t="shared" si="2"/>
        <v>22</v>
      </c>
      <c r="AU66" s="52">
        <f t="shared" si="2"/>
        <v>13</v>
      </c>
      <c r="AV66" s="52">
        <f t="shared" si="2"/>
        <v>7</v>
      </c>
      <c r="AW66" s="52">
        <f t="shared" si="2"/>
        <v>237</v>
      </c>
      <c r="AX66" s="52">
        <f t="shared" si="2"/>
        <v>12</v>
      </c>
      <c r="AY66" s="52">
        <f t="shared" si="2"/>
        <v>30</v>
      </c>
      <c r="AZ66" s="52">
        <f t="shared" si="2"/>
        <v>11</v>
      </c>
      <c r="BA66" s="52">
        <f t="shared" si="2"/>
        <v>168</v>
      </c>
      <c r="BB66" s="52">
        <f t="shared" si="2"/>
        <v>348</v>
      </c>
      <c r="BC66" s="52">
        <f t="shared" si="2"/>
        <v>467</v>
      </c>
      <c r="BD66" s="52">
        <f t="shared" si="2"/>
        <v>11</v>
      </c>
      <c r="BE66" s="52">
        <f t="shared" si="2"/>
        <v>219</v>
      </c>
      <c r="BF66" s="52">
        <f t="shared" si="2"/>
        <v>98</v>
      </c>
      <c r="BG66" s="52">
        <f t="shared" si="2"/>
        <v>210</v>
      </c>
      <c r="BH66" s="52">
        <f t="shared" si="2"/>
        <v>8</v>
      </c>
      <c r="BI66" s="52">
        <f t="shared" si="2"/>
        <v>144</v>
      </c>
      <c r="BJ66" s="52">
        <f t="shared" si="2"/>
        <v>142</v>
      </c>
      <c r="BK66" s="52">
        <f t="shared" si="2"/>
        <v>248</v>
      </c>
      <c r="BL66" s="52">
        <f t="shared" si="2"/>
        <v>30</v>
      </c>
      <c r="BM66" s="52">
        <f t="shared" si="2"/>
        <v>434.7</v>
      </c>
      <c r="BN66" s="52">
        <f t="shared" si="2"/>
        <v>141</v>
      </c>
      <c r="BO66" s="52">
        <f t="shared" si="2"/>
        <v>393</v>
      </c>
      <c r="BP66" s="52">
        <f t="shared" si="2"/>
        <v>28</v>
      </c>
      <c r="BQ66" s="52">
        <f t="shared" si="2"/>
        <v>229</v>
      </c>
      <c r="BR66" s="52">
        <f t="shared" si="2"/>
        <v>319</v>
      </c>
      <c r="BS66" s="52">
        <f t="shared" si="2"/>
        <v>380.5</v>
      </c>
    </row>
    <row r="67" spans="1:71" s="55" customFormat="1" ht="17.899999999999999" customHeight="1" x14ac:dyDescent="0.35">
      <c r="A67" s="49"/>
      <c r="B67" s="49"/>
      <c r="C67" s="50"/>
      <c r="D67" s="51" t="s">
        <v>97</v>
      </c>
      <c r="E67" s="51"/>
      <c r="F67" s="49"/>
      <c r="G67" s="52">
        <v>3673</v>
      </c>
      <c r="H67" s="52">
        <v>1761</v>
      </c>
      <c r="I67" s="52">
        <v>0</v>
      </c>
      <c r="J67" s="53">
        <v>348</v>
      </c>
      <c r="K67" s="60">
        <v>74</v>
      </c>
      <c r="L67" s="60">
        <v>251</v>
      </c>
      <c r="M67" s="60">
        <v>461</v>
      </c>
      <c r="N67" s="60">
        <v>1307</v>
      </c>
      <c r="O67" s="60">
        <v>86</v>
      </c>
      <c r="P67" s="60">
        <v>187</v>
      </c>
      <c r="Q67" s="60">
        <v>315</v>
      </c>
      <c r="R67" s="60">
        <v>644</v>
      </c>
      <c r="S67" s="61">
        <v>262</v>
      </c>
      <c r="T67" s="60">
        <v>98</v>
      </c>
      <c r="U67" s="60">
        <v>177</v>
      </c>
      <c r="V67" s="60">
        <v>216</v>
      </c>
      <c r="W67" s="60">
        <v>351</v>
      </c>
      <c r="X67" s="60">
        <v>117</v>
      </c>
      <c r="Y67" s="60">
        <v>145</v>
      </c>
      <c r="Z67" s="60">
        <v>171</v>
      </c>
      <c r="AA67" s="60">
        <v>224</v>
      </c>
      <c r="AB67" s="60">
        <v>252</v>
      </c>
      <c r="AC67" s="60">
        <v>157</v>
      </c>
      <c r="AD67" s="60">
        <v>156</v>
      </c>
      <c r="AE67" s="60">
        <v>83</v>
      </c>
      <c r="AF67" s="60">
        <v>515.5</v>
      </c>
      <c r="AG67" s="60">
        <v>174.7</v>
      </c>
      <c r="AH67" s="60">
        <v>3034.7</v>
      </c>
      <c r="AI67" s="60">
        <v>17</v>
      </c>
      <c r="AJ67" s="60">
        <v>28</v>
      </c>
      <c r="AK67" s="60">
        <v>11</v>
      </c>
      <c r="AL67" s="60">
        <v>0</v>
      </c>
      <c r="AM67" s="60">
        <v>10</v>
      </c>
      <c r="AN67" s="60">
        <v>12</v>
      </c>
      <c r="AO67" s="124">
        <v>646</v>
      </c>
      <c r="AP67" s="124">
        <v>339</v>
      </c>
      <c r="AQ67" s="124">
        <v>1265</v>
      </c>
      <c r="AR67" s="124">
        <v>40.549999999999997</v>
      </c>
      <c r="AS67" s="124">
        <v>1511</v>
      </c>
      <c r="AT67" s="124">
        <v>9</v>
      </c>
      <c r="AU67" s="124">
        <v>18</v>
      </c>
      <c r="AV67" s="124">
        <v>10</v>
      </c>
      <c r="AW67" s="124">
        <v>223.5</v>
      </c>
      <c r="AX67" s="124">
        <v>17</v>
      </c>
      <c r="AY67" s="124">
        <v>46</v>
      </c>
      <c r="AZ67" s="124">
        <v>14.5</v>
      </c>
      <c r="BA67" s="124">
        <v>240</v>
      </c>
      <c r="BB67" s="124">
        <v>398</v>
      </c>
      <c r="BC67" s="124">
        <v>518</v>
      </c>
      <c r="BD67" s="124">
        <v>13</v>
      </c>
      <c r="BE67" s="124">
        <v>259</v>
      </c>
      <c r="BF67" s="124">
        <v>111</v>
      </c>
      <c r="BG67" s="124">
        <v>263.5</v>
      </c>
      <c r="BH67" s="124">
        <v>7</v>
      </c>
      <c r="BI67" s="124">
        <v>119</v>
      </c>
      <c r="BJ67" s="124">
        <v>171</v>
      </c>
      <c r="BK67" s="124">
        <v>293</v>
      </c>
      <c r="BL67" s="124">
        <v>35</v>
      </c>
      <c r="BM67" s="124">
        <v>473</v>
      </c>
      <c r="BN67" s="124">
        <v>168</v>
      </c>
      <c r="BO67" s="124">
        <v>437.5</v>
      </c>
      <c r="BP67" s="124">
        <v>25</v>
      </c>
      <c r="BQ67" s="124">
        <v>212.5</v>
      </c>
      <c r="BR67" s="124">
        <v>195</v>
      </c>
      <c r="BS67" s="124">
        <v>353</v>
      </c>
    </row>
    <row r="68" spans="1:71" s="55" customFormat="1" ht="15.5" x14ac:dyDescent="0.35">
      <c r="A68" s="49"/>
      <c r="B68" s="49"/>
      <c r="C68" s="50"/>
      <c r="D68" s="51" t="s">
        <v>98</v>
      </c>
      <c r="E68" s="51"/>
      <c r="F68" s="49"/>
      <c r="G68" s="62">
        <f>G66/G67</f>
        <v>0.92485706506942555</v>
      </c>
      <c r="H68" s="62">
        <f t="shared" ref="H68:BS68" si="3">H66/H67</f>
        <v>0.88245315161839866</v>
      </c>
      <c r="I68" s="62"/>
      <c r="J68" s="62">
        <f t="shared" si="3"/>
        <v>0.98275862068965514</v>
      </c>
      <c r="K68" s="62">
        <f t="shared" si="3"/>
        <v>0.85135135135135132</v>
      </c>
      <c r="L68" s="62">
        <f t="shared" si="3"/>
        <v>0.90438247011952189</v>
      </c>
      <c r="M68" s="62">
        <f t="shared" si="3"/>
        <v>0.90021691973969631</v>
      </c>
      <c r="N68" s="62">
        <f t="shared" si="3"/>
        <v>0.95715378729915834</v>
      </c>
      <c r="O68" s="62">
        <f t="shared" si="3"/>
        <v>0.63953488372093026</v>
      </c>
      <c r="P68" s="62">
        <f t="shared" si="3"/>
        <v>0.86631016042780751</v>
      </c>
      <c r="Q68" s="62">
        <f t="shared" si="3"/>
        <v>0.93968253968253967</v>
      </c>
      <c r="R68" s="62">
        <f t="shared" si="3"/>
        <v>0.90993788819875776</v>
      </c>
      <c r="S68" s="62">
        <f t="shared" si="3"/>
        <v>0.96564885496183206</v>
      </c>
      <c r="T68" s="62">
        <f t="shared" si="3"/>
        <v>1.0306122448979591</v>
      </c>
      <c r="U68" s="62">
        <f t="shared" si="3"/>
        <v>0.90960451977401124</v>
      </c>
      <c r="V68" s="62">
        <f t="shared" si="3"/>
        <v>0.76851851851851849</v>
      </c>
      <c r="W68" s="62">
        <f t="shared" si="3"/>
        <v>0.93732193732193736</v>
      </c>
      <c r="X68" s="62">
        <f t="shared" si="3"/>
        <v>0.79487179487179482</v>
      </c>
      <c r="Y68" s="62">
        <f t="shared" si="3"/>
        <v>0.82758620689655171</v>
      </c>
      <c r="Z68" s="62">
        <f t="shared" si="3"/>
        <v>0.70175438596491224</v>
      </c>
      <c r="AA68" s="62">
        <f t="shared" si="3"/>
        <v>0.9419642857142857</v>
      </c>
      <c r="AB68" s="62">
        <f t="shared" si="3"/>
        <v>0.98412698412698407</v>
      </c>
      <c r="AC68" s="62">
        <f t="shared" si="3"/>
        <v>0.97452229299363058</v>
      </c>
      <c r="AD68" s="62">
        <f t="shared" si="3"/>
        <v>0.83333333333333337</v>
      </c>
      <c r="AE68" s="62">
        <f t="shared" si="3"/>
        <v>2.8072289156626504</v>
      </c>
      <c r="AF68" s="62">
        <f t="shared" si="3"/>
        <v>0.74781765276430645</v>
      </c>
      <c r="AG68" s="62">
        <f t="shared" si="3"/>
        <v>0.7623926731539783</v>
      </c>
      <c r="AH68" s="62">
        <f t="shared" si="3"/>
        <v>0.77004975780143015</v>
      </c>
      <c r="AI68" s="62">
        <f t="shared" si="3"/>
        <v>0.88235294117647056</v>
      </c>
      <c r="AJ68" s="62">
        <f t="shared" si="3"/>
        <v>0.7857142857142857</v>
      </c>
      <c r="AK68" s="62">
        <f t="shared" si="3"/>
        <v>1.2727272727272727</v>
      </c>
      <c r="AL68" s="62"/>
      <c r="AM68" s="62">
        <f t="shared" si="3"/>
        <v>0.9</v>
      </c>
      <c r="AN68" s="62">
        <f t="shared" si="3"/>
        <v>3.3333333333333335</v>
      </c>
      <c r="AO68" s="62">
        <f t="shared" si="3"/>
        <v>0.83591331269349844</v>
      </c>
      <c r="AP68" s="62">
        <f t="shared" si="3"/>
        <v>0.79941002949852502</v>
      </c>
      <c r="AQ68" s="62">
        <f t="shared" si="3"/>
        <v>0.76948616600790509</v>
      </c>
      <c r="AR68" s="62">
        <f t="shared" si="3"/>
        <v>1.0850801479654748</v>
      </c>
      <c r="AS68" s="62">
        <f t="shared" si="3"/>
        <v>1.002183984116479</v>
      </c>
      <c r="AT68" s="62">
        <f t="shared" si="3"/>
        <v>2.4444444444444446</v>
      </c>
      <c r="AU68" s="62">
        <f t="shared" si="3"/>
        <v>0.72222222222222221</v>
      </c>
      <c r="AV68" s="62">
        <f t="shared" si="3"/>
        <v>0.7</v>
      </c>
      <c r="AW68" s="62">
        <f t="shared" si="3"/>
        <v>1.0604026845637584</v>
      </c>
      <c r="AX68" s="62">
        <f t="shared" si="3"/>
        <v>0.70588235294117652</v>
      </c>
      <c r="AY68" s="62">
        <f t="shared" si="3"/>
        <v>0.65217391304347827</v>
      </c>
      <c r="AZ68" s="62">
        <f t="shared" si="3"/>
        <v>0.75862068965517238</v>
      </c>
      <c r="BA68" s="62">
        <f t="shared" si="3"/>
        <v>0.7</v>
      </c>
      <c r="BB68" s="62">
        <f t="shared" si="3"/>
        <v>0.87437185929648242</v>
      </c>
      <c r="BC68" s="62">
        <f t="shared" si="3"/>
        <v>0.90154440154440152</v>
      </c>
      <c r="BD68" s="62">
        <f t="shared" si="3"/>
        <v>0.84615384615384615</v>
      </c>
      <c r="BE68" s="62">
        <f t="shared" si="3"/>
        <v>0.84555984555984554</v>
      </c>
      <c r="BF68" s="62">
        <f t="shared" si="3"/>
        <v>0.88288288288288286</v>
      </c>
      <c r="BG68" s="62">
        <f t="shared" si="3"/>
        <v>0.79696394686907024</v>
      </c>
      <c r="BH68" s="62">
        <f t="shared" si="3"/>
        <v>1.1428571428571428</v>
      </c>
      <c r="BI68" s="62">
        <f t="shared" si="3"/>
        <v>1.2100840336134453</v>
      </c>
      <c r="BJ68" s="62">
        <f t="shared" si="3"/>
        <v>0.83040935672514615</v>
      </c>
      <c r="BK68" s="62">
        <f t="shared" si="3"/>
        <v>0.84641638225255977</v>
      </c>
      <c r="BL68" s="62">
        <f t="shared" si="3"/>
        <v>0.8571428571428571</v>
      </c>
      <c r="BM68" s="62">
        <f t="shared" si="3"/>
        <v>0.91902748414376323</v>
      </c>
      <c r="BN68" s="62">
        <f t="shared" si="3"/>
        <v>0.8392857142857143</v>
      </c>
      <c r="BO68" s="62">
        <f t="shared" si="3"/>
        <v>0.89828571428571424</v>
      </c>
      <c r="BP68" s="62">
        <f>BP66/BP67</f>
        <v>1.1200000000000001</v>
      </c>
      <c r="BQ68" s="62">
        <f t="shared" si="3"/>
        <v>1.0776470588235294</v>
      </c>
      <c r="BR68" s="62">
        <f t="shared" si="3"/>
        <v>1.6358974358974359</v>
      </c>
      <c r="BS68" s="62">
        <f t="shared" si="3"/>
        <v>1.0779036827195467</v>
      </c>
    </row>
    <row r="69" spans="1:71" s="59" customFormat="1" ht="17.899999999999999" customHeight="1" x14ac:dyDescent="0.35"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</row>
    <row r="73" spans="1:71" x14ac:dyDescent="0.3">
      <c r="A73" s="43" t="s">
        <v>139</v>
      </c>
      <c r="B73" s="44"/>
    </row>
    <row r="74" spans="1:71" x14ac:dyDescent="0.3">
      <c r="A74" s="45" t="s">
        <v>140</v>
      </c>
      <c r="B74" s="46">
        <f>COUNT(tblSouthern[[#All],[Ref]])</f>
        <v>62</v>
      </c>
    </row>
    <row r="75" spans="1:71" x14ac:dyDescent="0.3">
      <c r="A75" s="47" t="s">
        <v>141</v>
      </c>
      <c r="B75" s="48">
        <f>COUNTIF(tblSouthern[[#All],[2022 Statistics Returned (Y/N)]],"Y")</f>
        <v>51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BAB81-5FDF-438F-882E-B2140535187D}">
  <sheetPr>
    <tabColor rgb="FFFF0000"/>
  </sheetPr>
  <dimension ref="A1:BS29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F6" sqref="F6"/>
    </sheetView>
  </sheetViews>
  <sheetFormatPr defaultColWidth="12.1796875" defaultRowHeight="13" x14ac:dyDescent="0.3"/>
  <cols>
    <col min="1" max="1" width="12.1796875" style="2"/>
    <col min="2" max="2" width="15.1796875" style="2" bestFit="1" customWidth="1"/>
    <col min="3" max="3" width="12.1796875" style="85"/>
    <col min="4" max="4" width="54.1796875" style="2" bestFit="1" customWidth="1"/>
    <col min="5" max="5" width="17" style="2" bestFit="1" customWidth="1"/>
    <col min="6" max="71" width="15.54296875" style="2" customWidth="1"/>
    <col min="72" max="16384" width="12.1796875" style="2"/>
  </cols>
  <sheetData>
    <row r="1" spans="1:71" ht="23.5" x14ac:dyDescent="0.55000000000000004">
      <c r="A1" s="1" t="s">
        <v>362</v>
      </c>
      <c r="C1" s="2"/>
      <c r="J1" s="135" t="s">
        <v>4</v>
      </c>
      <c r="K1" s="135"/>
      <c r="L1" s="135"/>
      <c r="M1" s="135"/>
      <c r="N1" s="135"/>
      <c r="O1" s="135"/>
      <c r="P1" s="135"/>
      <c r="Q1" s="135"/>
      <c r="R1" s="135"/>
      <c r="S1" s="136" t="s">
        <v>5</v>
      </c>
      <c r="T1" s="136"/>
      <c r="U1" s="136"/>
      <c r="V1" s="136"/>
      <c r="W1" s="136"/>
      <c r="X1" s="136"/>
      <c r="Y1" s="136"/>
      <c r="Z1" s="136"/>
      <c r="AA1" s="136"/>
      <c r="AB1" s="137" t="s">
        <v>6</v>
      </c>
      <c r="AC1" s="137"/>
      <c r="AD1" s="137"/>
      <c r="AE1" s="137"/>
      <c r="AF1" s="138" t="s">
        <v>7</v>
      </c>
      <c r="AG1" s="138"/>
      <c r="AH1" s="138"/>
      <c r="AI1" s="135" t="s">
        <v>8</v>
      </c>
      <c r="AJ1" s="135"/>
      <c r="AK1" s="136" t="s">
        <v>9</v>
      </c>
      <c r="AL1" s="136"/>
      <c r="AM1" s="135" t="s">
        <v>10</v>
      </c>
      <c r="AN1" s="135"/>
      <c r="AO1" s="136" t="s">
        <v>11</v>
      </c>
      <c r="AP1" s="136"/>
      <c r="AQ1" s="136"/>
      <c r="AR1" s="135" t="s">
        <v>12</v>
      </c>
      <c r="AS1" s="135"/>
      <c r="AT1" s="135"/>
      <c r="AU1" s="135"/>
      <c r="AV1" s="136" t="s">
        <v>13</v>
      </c>
      <c r="AW1" s="136"/>
      <c r="AX1" s="136"/>
      <c r="AY1" s="136"/>
      <c r="AZ1" s="135" t="s">
        <v>14</v>
      </c>
      <c r="BA1" s="135"/>
      <c r="BB1" s="135"/>
      <c r="BC1" s="135"/>
      <c r="BD1" s="136" t="s">
        <v>15</v>
      </c>
      <c r="BE1" s="136"/>
      <c r="BF1" s="136"/>
      <c r="BG1" s="136"/>
      <c r="BH1" s="135" t="s">
        <v>16</v>
      </c>
      <c r="BI1" s="135"/>
      <c r="BJ1" s="135"/>
      <c r="BK1" s="135"/>
      <c r="BL1" s="136" t="s">
        <v>17</v>
      </c>
      <c r="BM1" s="136"/>
      <c r="BN1" s="136"/>
      <c r="BO1" s="136"/>
      <c r="BP1" s="135" t="s">
        <v>18</v>
      </c>
      <c r="BQ1" s="135"/>
      <c r="BR1" s="135"/>
      <c r="BS1" s="135"/>
    </row>
    <row r="2" spans="1:71" ht="17.899999999999999" customHeight="1" x14ac:dyDescent="0.3">
      <c r="A2" s="3"/>
      <c r="B2" s="3"/>
      <c r="C2" s="81"/>
      <c r="D2" s="3"/>
      <c r="E2" s="3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6"/>
      <c r="AG2" s="6"/>
      <c r="AH2" s="6"/>
      <c r="AI2" s="5"/>
      <c r="AJ2" s="5"/>
      <c r="AK2" s="5"/>
      <c r="AL2" s="5"/>
      <c r="AM2" s="6"/>
      <c r="AN2" s="6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</row>
    <row r="4" spans="1:71" s="83" customFormat="1" ht="52" x14ac:dyDescent="0.35">
      <c r="A4" s="82" t="s">
        <v>19</v>
      </c>
      <c r="B4" s="82" t="s">
        <v>20</v>
      </c>
      <c r="C4" s="82" t="s">
        <v>100</v>
      </c>
      <c r="D4" s="82" t="s">
        <v>101</v>
      </c>
      <c r="E4" s="82" t="s">
        <v>102</v>
      </c>
      <c r="F4" s="6" t="s">
        <v>103</v>
      </c>
      <c r="G4" s="82" t="s">
        <v>24</v>
      </c>
      <c r="H4" s="82" t="s">
        <v>25</v>
      </c>
      <c r="I4" s="82" t="s">
        <v>26</v>
      </c>
      <c r="J4" s="82" t="s">
        <v>27</v>
      </c>
      <c r="K4" s="82" t="s">
        <v>28</v>
      </c>
      <c r="L4" s="82" t="s">
        <v>29</v>
      </c>
      <c r="M4" s="82" t="s">
        <v>30</v>
      </c>
      <c r="N4" s="82" t="s">
        <v>31</v>
      </c>
      <c r="O4" s="82" t="s">
        <v>32</v>
      </c>
      <c r="P4" s="82" t="s">
        <v>33</v>
      </c>
      <c r="Q4" s="82" t="s">
        <v>34</v>
      </c>
      <c r="R4" s="82" t="s">
        <v>35</v>
      </c>
      <c r="S4" s="82" t="s">
        <v>36</v>
      </c>
      <c r="T4" s="82" t="s">
        <v>37</v>
      </c>
      <c r="U4" s="82" t="s">
        <v>38</v>
      </c>
      <c r="V4" s="82" t="s">
        <v>39</v>
      </c>
      <c r="W4" s="82" t="s">
        <v>40</v>
      </c>
      <c r="X4" s="82" t="s">
        <v>41</v>
      </c>
      <c r="Y4" s="82" t="s">
        <v>42</v>
      </c>
      <c r="Z4" s="82" t="s">
        <v>43</v>
      </c>
      <c r="AA4" s="82" t="s">
        <v>44</v>
      </c>
      <c r="AB4" s="82" t="s">
        <v>45</v>
      </c>
      <c r="AC4" s="82" t="s">
        <v>46</v>
      </c>
      <c r="AD4" s="82" t="s">
        <v>47</v>
      </c>
      <c r="AE4" s="82" t="s">
        <v>48</v>
      </c>
      <c r="AF4" s="82" t="s">
        <v>49</v>
      </c>
      <c r="AG4" s="82" t="s">
        <v>50</v>
      </c>
      <c r="AH4" s="82" t="s">
        <v>51</v>
      </c>
      <c r="AI4" s="82" t="s">
        <v>52</v>
      </c>
      <c r="AJ4" s="82" t="s">
        <v>53</v>
      </c>
      <c r="AK4" s="82" t="s">
        <v>54</v>
      </c>
      <c r="AL4" s="82" t="s">
        <v>55</v>
      </c>
      <c r="AM4" s="82" t="s">
        <v>56</v>
      </c>
      <c r="AN4" s="82" t="s">
        <v>57</v>
      </c>
      <c r="AO4" s="82" t="s">
        <v>58</v>
      </c>
      <c r="AP4" s="82" t="s">
        <v>59</v>
      </c>
      <c r="AQ4" s="82" t="s">
        <v>60</v>
      </c>
      <c r="AR4" s="82" t="s">
        <v>61</v>
      </c>
      <c r="AS4" s="82" t="s">
        <v>62</v>
      </c>
      <c r="AT4" s="82" t="s">
        <v>63</v>
      </c>
      <c r="AU4" s="82" t="s">
        <v>64</v>
      </c>
      <c r="AV4" s="82" t="s">
        <v>65</v>
      </c>
      <c r="AW4" s="82" t="s">
        <v>66</v>
      </c>
      <c r="AX4" s="82" t="s">
        <v>67</v>
      </c>
      <c r="AY4" s="82" t="s">
        <v>68</v>
      </c>
      <c r="AZ4" s="82" t="s">
        <v>69</v>
      </c>
      <c r="BA4" s="82" t="s">
        <v>70</v>
      </c>
      <c r="BB4" s="82" t="s">
        <v>71</v>
      </c>
      <c r="BC4" s="82" t="s">
        <v>72</v>
      </c>
      <c r="BD4" s="82" t="s">
        <v>73</v>
      </c>
      <c r="BE4" s="82" t="s">
        <v>74</v>
      </c>
      <c r="BF4" s="82" t="s">
        <v>75</v>
      </c>
      <c r="BG4" s="82" t="s">
        <v>76</v>
      </c>
      <c r="BH4" s="82" t="s">
        <v>77</v>
      </c>
      <c r="BI4" s="82" t="s">
        <v>78</v>
      </c>
      <c r="BJ4" s="82" t="s">
        <v>79</v>
      </c>
      <c r="BK4" s="82" t="s">
        <v>80</v>
      </c>
      <c r="BL4" s="82" t="s">
        <v>81</v>
      </c>
      <c r="BM4" s="82" t="s">
        <v>82</v>
      </c>
      <c r="BN4" s="82" t="s">
        <v>83</v>
      </c>
      <c r="BO4" s="82" t="s">
        <v>84</v>
      </c>
      <c r="BP4" s="82" t="s">
        <v>85</v>
      </c>
      <c r="BQ4" s="82" t="s">
        <v>86</v>
      </c>
      <c r="BR4" s="82" t="s">
        <v>87</v>
      </c>
      <c r="BS4" s="82" t="s">
        <v>88</v>
      </c>
    </row>
    <row r="5" spans="1:71" ht="17.899999999999999" customHeight="1" x14ac:dyDescent="0.35">
      <c r="A5" s="84">
        <v>1</v>
      </c>
      <c r="B5" t="s">
        <v>95</v>
      </c>
      <c r="C5" s="84">
        <v>9490</v>
      </c>
      <c r="D5" t="s">
        <v>363</v>
      </c>
      <c r="E5"/>
      <c r="F5" t="s">
        <v>105</v>
      </c>
      <c r="G5">
        <f>SUM(tblTeAkaPuaho[[#This Row],[Roll Members No Data ]:[Roll Members Male Over 65]])</f>
        <v>31</v>
      </c>
      <c r="H5">
        <f>SUM(tblTeAkaPuaho[[#This Row],[Associate Members No Data]:[Associate Members Male Over 65]])</f>
        <v>7</v>
      </c>
      <c r="I5"/>
      <c r="J5"/>
      <c r="K5">
        <v>1</v>
      </c>
      <c r="L5">
        <v>2</v>
      </c>
      <c r="M5">
        <v>6</v>
      </c>
      <c r="N5">
        <v>5</v>
      </c>
      <c r="O5">
        <v>1</v>
      </c>
      <c r="P5">
        <v>6</v>
      </c>
      <c r="Q5">
        <v>8</v>
      </c>
      <c r="R5">
        <v>2</v>
      </c>
      <c r="S5"/>
      <c r="T5"/>
      <c r="U5">
        <v>1</v>
      </c>
      <c r="V5">
        <v>2</v>
      </c>
      <c r="W5">
        <v>2</v>
      </c>
      <c r="X5"/>
      <c r="Y5"/>
      <c r="Z5">
        <v>1</v>
      </c>
      <c r="AA5">
        <v>1</v>
      </c>
      <c r="AB5"/>
      <c r="AC5"/>
      <c r="AD5"/>
      <c r="AE5"/>
      <c r="AF5"/>
      <c r="AG5"/>
      <c r="AH5"/>
      <c r="AI5">
        <v>2</v>
      </c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</row>
    <row r="6" spans="1:71" ht="17.899999999999999" customHeight="1" x14ac:dyDescent="0.35">
      <c r="A6" s="84">
        <f t="shared" ref="A6:A19" si="0">A5+1</f>
        <v>2</v>
      </c>
      <c r="B6" t="s">
        <v>95</v>
      </c>
      <c r="C6" s="84">
        <v>9483</v>
      </c>
      <c r="D6" t="s">
        <v>364</v>
      </c>
      <c r="E6"/>
      <c r="F6" t="s">
        <v>105</v>
      </c>
      <c r="G6">
        <f>SUM(tblTeAkaPuaho[[#This Row],[Roll Members No Data ]:[Roll Members Male Over 65]])</f>
        <v>7</v>
      </c>
      <c r="H6">
        <f>SUM(tblTeAkaPuaho[[#This Row],[Associate Members No Data]:[Associate Members Male Over 65]])</f>
        <v>3</v>
      </c>
      <c r="I6"/>
      <c r="J6"/>
      <c r="K6"/>
      <c r="L6"/>
      <c r="M6">
        <v>2</v>
      </c>
      <c r="N6">
        <v>2</v>
      </c>
      <c r="O6">
        <v>1</v>
      </c>
      <c r="P6"/>
      <c r="Q6">
        <v>1</v>
      </c>
      <c r="R6">
        <v>1</v>
      </c>
      <c r="S6"/>
      <c r="T6"/>
      <c r="U6"/>
      <c r="V6"/>
      <c r="W6">
        <v>2</v>
      </c>
      <c r="X6"/>
      <c r="Y6"/>
      <c r="Z6"/>
      <c r="AA6">
        <v>1</v>
      </c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</row>
    <row r="7" spans="1:71" ht="17.899999999999999" customHeight="1" x14ac:dyDescent="0.35">
      <c r="A7" s="84">
        <f t="shared" si="0"/>
        <v>3</v>
      </c>
      <c r="B7" t="s">
        <v>95</v>
      </c>
      <c r="C7" s="84">
        <v>9494</v>
      </c>
      <c r="D7" t="s">
        <v>365</v>
      </c>
      <c r="E7"/>
      <c r="F7" t="s">
        <v>105</v>
      </c>
      <c r="G7">
        <f>SUM(tblTeAkaPuaho[[#This Row],[Roll Members No Data ]:[Roll Members Male Over 65]])</f>
        <v>18</v>
      </c>
      <c r="H7">
        <f>SUM(tblTeAkaPuaho[[#This Row],[Associate Members No Data]:[Associate Members Male Over 65]])</f>
        <v>13</v>
      </c>
      <c r="I7"/>
      <c r="J7"/>
      <c r="K7"/>
      <c r="L7">
        <v>5</v>
      </c>
      <c r="M7">
        <v>4</v>
      </c>
      <c r="N7">
        <v>6</v>
      </c>
      <c r="O7"/>
      <c r="P7">
        <v>2</v>
      </c>
      <c r="Q7">
        <v>1</v>
      </c>
      <c r="R7"/>
      <c r="S7"/>
      <c r="T7">
        <v>2</v>
      </c>
      <c r="U7">
        <v>1</v>
      </c>
      <c r="V7">
        <v>2</v>
      </c>
      <c r="W7">
        <v>2</v>
      </c>
      <c r="X7"/>
      <c r="Y7">
        <v>2</v>
      </c>
      <c r="Z7">
        <v>3</v>
      </c>
      <c r="AA7">
        <v>1</v>
      </c>
      <c r="AB7"/>
      <c r="AC7"/>
      <c r="AD7"/>
      <c r="AE7"/>
      <c r="AF7"/>
      <c r="AG7"/>
      <c r="AH7"/>
      <c r="AI7">
        <v>1</v>
      </c>
      <c r="AJ7"/>
      <c r="AK7"/>
      <c r="AL7"/>
      <c r="AM7"/>
      <c r="AN7"/>
      <c r="AO7"/>
      <c r="AP7" t="s">
        <v>220</v>
      </c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</row>
    <row r="8" spans="1:71" ht="17.899999999999999" customHeight="1" x14ac:dyDescent="0.35">
      <c r="A8" s="84">
        <f t="shared" si="0"/>
        <v>4</v>
      </c>
      <c r="B8" t="s">
        <v>95</v>
      </c>
      <c r="C8" s="84">
        <v>9485</v>
      </c>
      <c r="D8" t="s">
        <v>366</v>
      </c>
      <c r="E8"/>
      <c r="F8" t="s">
        <v>105</v>
      </c>
      <c r="G8">
        <f>SUM(tblTeAkaPuaho[[#This Row],[Roll Members No Data ]:[Roll Members Male Over 65]])</f>
        <v>15</v>
      </c>
      <c r="H8">
        <f>SUM(tblTeAkaPuaho[[#This Row],[Associate Members No Data]:[Associate Members Male Over 65]])</f>
        <v>0</v>
      </c>
      <c r="I8"/>
      <c r="J8"/>
      <c r="K8"/>
      <c r="L8">
        <v>1</v>
      </c>
      <c r="M8">
        <v>3</v>
      </c>
      <c r="N8">
        <v>7</v>
      </c>
      <c r="O8" t="s">
        <v>220</v>
      </c>
      <c r="P8">
        <v>1</v>
      </c>
      <c r="Q8">
        <v>2</v>
      </c>
      <c r="R8">
        <v>1</v>
      </c>
      <c r="S8">
        <v>0</v>
      </c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>
        <v>2</v>
      </c>
      <c r="AJ8" t="s">
        <v>220</v>
      </c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</row>
    <row r="9" spans="1:71" ht="17.899999999999999" customHeight="1" x14ac:dyDescent="0.35">
      <c r="A9" s="84">
        <f t="shared" si="0"/>
        <v>5</v>
      </c>
      <c r="B9" t="s">
        <v>95</v>
      </c>
      <c r="C9" s="84">
        <v>9486</v>
      </c>
      <c r="D9" t="s">
        <v>367</v>
      </c>
      <c r="E9"/>
      <c r="F9" t="s">
        <v>105</v>
      </c>
      <c r="G9">
        <f>SUM(tblTeAkaPuaho[[#This Row],[Roll Members No Data ]:[Roll Members Male Over 65]])</f>
        <v>15</v>
      </c>
      <c r="H9">
        <f>SUM(tblTeAkaPuaho[[#This Row],[Associate Members No Data]:[Associate Members Male Over 65]])</f>
        <v>15</v>
      </c>
      <c r="I9"/>
      <c r="J9"/>
      <c r="K9"/>
      <c r="L9"/>
      <c r="M9">
        <v>3</v>
      </c>
      <c r="N9">
        <v>4</v>
      </c>
      <c r="O9"/>
      <c r="P9"/>
      <c r="Q9">
        <v>4</v>
      </c>
      <c r="R9">
        <v>4</v>
      </c>
      <c r="S9"/>
      <c r="T9"/>
      <c r="U9">
        <v>6</v>
      </c>
      <c r="V9">
        <v>4</v>
      </c>
      <c r="W9">
        <v>4</v>
      </c>
      <c r="X9"/>
      <c r="Y9"/>
      <c r="Z9">
        <v>1</v>
      </c>
      <c r="AA9"/>
      <c r="AB9"/>
      <c r="AC9"/>
      <c r="AD9">
        <v>2</v>
      </c>
      <c r="AE9"/>
      <c r="AF9"/>
      <c r="AG9"/>
      <c r="AH9">
        <v>10</v>
      </c>
      <c r="AI9">
        <v>6</v>
      </c>
      <c r="AJ9"/>
      <c r="AK9"/>
      <c r="AL9"/>
      <c r="AM9"/>
      <c r="AN9"/>
      <c r="AO9"/>
      <c r="AP9"/>
      <c r="AQ9"/>
      <c r="AR9"/>
      <c r="AS9"/>
      <c r="AT9">
        <v>6</v>
      </c>
      <c r="AU9">
        <v>7</v>
      </c>
      <c r="AV9"/>
      <c r="AW9"/>
      <c r="AX9"/>
      <c r="AY9"/>
      <c r="AZ9"/>
      <c r="BA9"/>
      <c r="BB9">
        <v>3</v>
      </c>
      <c r="BC9">
        <v>3</v>
      </c>
      <c r="BD9"/>
      <c r="BE9"/>
      <c r="BF9"/>
      <c r="BG9"/>
      <c r="BH9"/>
      <c r="BI9"/>
      <c r="BJ9"/>
      <c r="BK9"/>
      <c r="BL9"/>
      <c r="BM9"/>
      <c r="BN9" s="132">
        <v>2</v>
      </c>
      <c r="BO9" s="132">
        <v>5</v>
      </c>
      <c r="BP9"/>
      <c r="BQ9"/>
      <c r="BR9"/>
      <c r="BS9"/>
    </row>
    <row r="10" spans="1:71" ht="17.899999999999999" customHeight="1" x14ac:dyDescent="0.35">
      <c r="A10" s="84">
        <f t="shared" si="0"/>
        <v>6</v>
      </c>
      <c r="B10" t="s">
        <v>95</v>
      </c>
      <c r="C10" s="84">
        <v>9487</v>
      </c>
      <c r="D10" t="s">
        <v>368</v>
      </c>
      <c r="E10"/>
      <c r="F10" t="s">
        <v>105</v>
      </c>
      <c r="G10">
        <f>SUM(tblTeAkaPuaho[[#This Row],[Roll Members No Data ]:[Roll Members Male Over 65]])</f>
        <v>45</v>
      </c>
      <c r="H10">
        <f>SUM(tblTeAkaPuaho[[#This Row],[Associate Members No Data]:[Associate Members Male Over 65]])</f>
        <v>0</v>
      </c>
      <c r="I10"/>
      <c r="J10"/>
      <c r="K10">
        <v>12</v>
      </c>
      <c r="L10"/>
      <c r="M10">
        <v>15</v>
      </c>
      <c r="N10">
        <v>1</v>
      </c>
      <c r="O10">
        <v>8</v>
      </c>
      <c r="P10"/>
      <c r="Q10">
        <v>7</v>
      </c>
      <c r="R10">
        <v>2</v>
      </c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 t="s">
        <v>220</v>
      </c>
      <c r="AJ10" t="s">
        <v>220</v>
      </c>
      <c r="AK10"/>
      <c r="AL10"/>
      <c r="AM10"/>
      <c r="AN10"/>
      <c r="AO10">
        <v>13</v>
      </c>
      <c r="AP10">
        <v>6</v>
      </c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</row>
    <row r="11" spans="1:71" ht="17.899999999999999" customHeight="1" x14ac:dyDescent="0.35">
      <c r="A11" s="84">
        <f t="shared" si="0"/>
        <v>7</v>
      </c>
      <c r="B11" t="s">
        <v>95</v>
      </c>
      <c r="C11" s="84">
        <v>9488</v>
      </c>
      <c r="D11" t="s">
        <v>369</v>
      </c>
      <c r="E11"/>
      <c r="F11" t="s">
        <v>105</v>
      </c>
      <c r="G11">
        <f>SUM(tblTeAkaPuaho[[#This Row],[Roll Members No Data ]:[Roll Members Male Over 65]])</f>
        <v>22</v>
      </c>
      <c r="H11">
        <f>SUM(tblTeAkaPuaho[[#This Row],[Associate Members No Data]:[Associate Members Male Over 65]])</f>
        <v>5</v>
      </c>
      <c r="I11"/>
      <c r="J11"/>
      <c r="K11"/>
      <c r="L11">
        <v>5</v>
      </c>
      <c r="M11">
        <v>4</v>
      </c>
      <c r="N11">
        <v>3</v>
      </c>
      <c r="O11"/>
      <c r="P11">
        <v>4</v>
      </c>
      <c r="Q11">
        <v>4</v>
      </c>
      <c r="R11">
        <v>2</v>
      </c>
      <c r="S11"/>
      <c r="T11"/>
      <c r="U11">
        <v>1</v>
      </c>
      <c r="V11"/>
      <c r="W11">
        <v>2</v>
      </c>
      <c r="X11"/>
      <c r="Y11"/>
      <c r="Z11"/>
      <c r="AA11">
        <v>2</v>
      </c>
      <c r="AB11"/>
      <c r="AC11"/>
      <c r="AD11"/>
      <c r="AE11"/>
      <c r="AF11"/>
      <c r="AG11"/>
      <c r="AH11"/>
      <c r="AI11"/>
      <c r="AJ11" t="s">
        <v>220</v>
      </c>
      <c r="AK11"/>
      <c r="AL11"/>
      <c r="AM11"/>
      <c r="AN11"/>
      <c r="AO11" t="s">
        <v>220</v>
      </c>
      <c r="AP11" t="s">
        <v>220</v>
      </c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</row>
    <row r="12" spans="1:71" ht="17.899999999999999" customHeight="1" x14ac:dyDescent="0.35">
      <c r="A12" s="84">
        <f t="shared" si="0"/>
        <v>8</v>
      </c>
      <c r="B12" t="s">
        <v>95</v>
      </c>
      <c r="C12" s="84">
        <v>9476</v>
      </c>
      <c r="D12" t="s">
        <v>370</v>
      </c>
      <c r="E12"/>
      <c r="F12" t="s">
        <v>105</v>
      </c>
      <c r="G12">
        <f>SUM(tblTeAkaPuaho[[#This Row],[Roll Members No Data ]:[Roll Members Male Over 65]])</f>
        <v>11</v>
      </c>
      <c r="H12">
        <f>SUM(tblTeAkaPuaho[[#This Row],[Associate Members No Data]:[Associate Members Male Over 65]])</f>
        <v>0</v>
      </c>
      <c r="I12"/>
      <c r="J12"/>
      <c r="K12"/>
      <c r="L12">
        <v>3</v>
      </c>
      <c r="M12">
        <v>6</v>
      </c>
      <c r="N12"/>
      <c r="O12"/>
      <c r="P12"/>
      <c r="Q12"/>
      <c r="R12"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 t="s">
        <v>220</v>
      </c>
      <c r="AJ12" t="s">
        <v>220</v>
      </c>
      <c r="AK12"/>
      <c r="AL12"/>
      <c r="AM12"/>
      <c r="AN12"/>
      <c r="AO12"/>
      <c r="AP12" t="s">
        <v>220</v>
      </c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</row>
    <row r="13" spans="1:71" ht="17.899999999999999" customHeight="1" x14ac:dyDescent="0.35">
      <c r="A13" s="84">
        <f t="shared" si="0"/>
        <v>9</v>
      </c>
      <c r="B13" t="s">
        <v>95</v>
      </c>
      <c r="C13" s="84">
        <v>18603</v>
      </c>
      <c r="D13" t="s">
        <v>371</v>
      </c>
      <c r="E13"/>
      <c r="F13" t="s">
        <v>105</v>
      </c>
      <c r="G13">
        <f>SUM(tblTeAkaPuaho[[#This Row],[Roll Members No Data ]:[Roll Members Male Over 65]])</f>
        <v>0</v>
      </c>
      <c r="H13">
        <f>SUM(tblTeAkaPuaho[[#This Row],[Associate Members No Data]:[Associate Members Male Over 65]])</f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</row>
    <row r="14" spans="1:71" ht="17.899999999999999" customHeight="1" x14ac:dyDescent="0.35">
      <c r="A14" s="84">
        <f t="shared" si="0"/>
        <v>10</v>
      </c>
      <c r="B14" t="s">
        <v>95</v>
      </c>
      <c r="C14" s="84">
        <v>18082</v>
      </c>
      <c r="D14" t="s">
        <v>372</v>
      </c>
      <c r="E14"/>
      <c r="F14" t="s">
        <v>105</v>
      </c>
      <c r="G14">
        <f>SUM(tblTeAkaPuaho[[#This Row],[Roll Members No Data ]:[Roll Members Male Over 65]])</f>
        <v>0</v>
      </c>
      <c r="H14">
        <f>SUM(tblTeAkaPuaho[[#This Row],[Associate Members No Data]:[Associate Members Male Over 65]])</f>
        <v>0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</row>
    <row r="15" spans="1:71" ht="17.899999999999999" customHeight="1" x14ac:dyDescent="0.35">
      <c r="A15" s="84">
        <f t="shared" si="0"/>
        <v>11</v>
      </c>
      <c r="B15" t="s">
        <v>95</v>
      </c>
      <c r="C15" s="84">
        <v>9489</v>
      </c>
      <c r="D15" t="s">
        <v>373</v>
      </c>
      <c r="E15"/>
      <c r="F15" t="s">
        <v>105</v>
      </c>
      <c r="G15">
        <f>SUM(tblTeAkaPuaho[[#This Row],[Roll Members No Data ]:[Roll Members Male Over 65]])</f>
        <v>14</v>
      </c>
      <c r="H15">
        <f>SUM(tblTeAkaPuaho[[#This Row],[Associate Members No Data]:[Associate Members Male Over 65]])</f>
        <v>21</v>
      </c>
      <c r="I15"/>
      <c r="J15"/>
      <c r="K15"/>
      <c r="L15">
        <v>4</v>
      </c>
      <c r="M15">
        <v>4</v>
      </c>
      <c r="N15">
        <v>1</v>
      </c>
      <c r="O15">
        <v>1</v>
      </c>
      <c r="P15"/>
      <c r="Q15">
        <v>4</v>
      </c>
      <c r="R15"/>
      <c r="S15"/>
      <c r="T15">
        <v>2</v>
      </c>
      <c r="U15">
        <v>4</v>
      </c>
      <c r="V15">
        <v>8</v>
      </c>
      <c r="W15"/>
      <c r="X15">
        <v>4</v>
      </c>
      <c r="Y15"/>
      <c r="Z15">
        <v>3</v>
      </c>
      <c r="AA15"/>
      <c r="AB15"/>
      <c r="AC15"/>
      <c r="AD15"/>
      <c r="AE15"/>
      <c r="AF15"/>
      <c r="AG15"/>
      <c r="AH15"/>
      <c r="AI15">
        <v>5</v>
      </c>
      <c r="AJ15" t="s">
        <v>220</v>
      </c>
      <c r="AK15"/>
      <c r="AL15"/>
      <c r="AM15"/>
      <c r="AN15"/>
      <c r="AO15">
        <v>5</v>
      </c>
      <c r="AP15" t="s">
        <v>220</v>
      </c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</row>
    <row r="16" spans="1:71" ht="17.899999999999999" customHeight="1" x14ac:dyDescent="0.35">
      <c r="A16" s="84">
        <f t="shared" si="0"/>
        <v>12</v>
      </c>
      <c r="B16" t="s">
        <v>95</v>
      </c>
      <c r="C16" s="84">
        <v>9859</v>
      </c>
      <c r="D16" t="s">
        <v>374</v>
      </c>
      <c r="E16"/>
      <c r="F16" t="s">
        <v>105</v>
      </c>
      <c r="G16">
        <f>SUM(tblTeAkaPuaho[[#This Row],[Roll Members No Data ]:[Roll Members Male Over 65]])</f>
        <v>49</v>
      </c>
      <c r="H16">
        <f>SUM(tblTeAkaPuaho[[#This Row],[Associate Members No Data]:[Associate Members Male Over 65]])</f>
        <v>6</v>
      </c>
      <c r="I16"/>
      <c r="J16"/>
      <c r="K16">
        <v>10</v>
      </c>
      <c r="L16">
        <v>6</v>
      </c>
      <c r="M16">
        <v>8</v>
      </c>
      <c r="N16">
        <v>4</v>
      </c>
      <c r="O16">
        <v>8</v>
      </c>
      <c r="P16">
        <v>2</v>
      </c>
      <c r="Q16">
        <v>8</v>
      </c>
      <c r="R16">
        <v>3</v>
      </c>
      <c r="S16"/>
      <c r="T16">
        <v>6</v>
      </c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>
        <v>5</v>
      </c>
      <c r="AJ16"/>
      <c r="AK16"/>
      <c r="AL16"/>
      <c r="AM16"/>
      <c r="AN16"/>
      <c r="AO16">
        <v>3</v>
      </c>
      <c r="AP16">
        <v>2</v>
      </c>
      <c r="AQ16">
        <v>4</v>
      </c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</row>
    <row r="17" spans="1:71" ht="17.899999999999999" customHeight="1" x14ac:dyDescent="0.35">
      <c r="A17" s="84">
        <f t="shared" si="0"/>
        <v>13</v>
      </c>
      <c r="B17" t="s">
        <v>95</v>
      </c>
      <c r="C17" s="84">
        <v>9492</v>
      </c>
      <c r="D17" t="s">
        <v>375</v>
      </c>
      <c r="E17"/>
      <c r="F17" t="s">
        <v>105</v>
      </c>
      <c r="G17">
        <f>SUM(tblTeAkaPuaho[[#This Row],[Roll Members No Data ]:[Roll Members Male Over 65]])</f>
        <v>8</v>
      </c>
      <c r="H17">
        <f>SUM(tblTeAkaPuaho[[#This Row],[Associate Members No Data]:[Associate Members Male Over 65]])</f>
        <v>0</v>
      </c>
      <c r="I17"/>
      <c r="J17"/>
      <c r="K17">
        <v>1</v>
      </c>
      <c r="L17"/>
      <c r="M17">
        <v>3</v>
      </c>
      <c r="N17">
        <v>1</v>
      </c>
      <c r="O17" t="s">
        <v>220</v>
      </c>
      <c r="P17"/>
      <c r="Q17">
        <v>3</v>
      </c>
      <c r="R17" t="s">
        <v>220</v>
      </c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 t="s">
        <v>220</v>
      </c>
      <c r="AJ17" t="s">
        <v>220</v>
      </c>
      <c r="AK17"/>
      <c r="AL17"/>
      <c r="AM17"/>
      <c r="AN17"/>
      <c r="AO17">
        <v>2</v>
      </c>
      <c r="AP17" t="s">
        <v>220</v>
      </c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</row>
    <row r="18" spans="1:71" ht="17.899999999999999" customHeight="1" x14ac:dyDescent="0.35">
      <c r="A18" s="84">
        <f t="shared" si="0"/>
        <v>14</v>
      </c>
      <c r="B18" t="s">
        <v>95</v>
      </c>
      <c r="C18" s="84">
        <v>9493</v>
      </c>
      <c r="D18" t="s">
        <v>376</v>
      </c>
      <c r="E18"/>
      <c r="F18" t="s">
        <v>105</v>
      </c>
      <c r="G18">
        <f>SUM(tblTeAkaPuaho[[#This Row],[Roll Members No Data ]:[Roll Members Male Over 65]])</f>
        <v>31</v>
      </c>
      <c r="H18">
        <f>SUM(tblTeAkaPuaho[[#This Row],[Associate Members No Data]:[Associate Members Male Over 65]])</f>
        <v>9</v>
      </c>
      <c r="I18"/>
      <c r="J18"/>
      <c r="K18"/>
      <c r="L18">
        <v>8</v>
      </c>
      <c r="M18">
        <v>6</v>
      </c>
      <c r="N18"/>
      <c r="O18"/>
      <c r="P18">
        <v>8</v>
      </c>
      <c r="Q18">
        <v>6</v>
      </c>
      <c r="R18">
        <v>3</v>
      </c>
      <c r="S18"/>
      <c r="T18"/>
      <c r="U18">
        <v>4</v>
      </c>
      <c r="V18">
        <v>2</v>
      </c>
      <c r="W18"/>
      <c r="X18"/>
      <c r="Y18">
        <v>3</v>
      </c>
      <c r="Z18"/>
      <c r="AA18"/>
      <c r="AB18"/>
      <c r="AC18"/>
      <c r="AD18"/>
      <c r="AE18"/>
      <c r="AF18"/>
      <c r="AG18"/>
      <c r="AH18"/>
      <c r="AI18">
        <v>4</v>
      </c>
      <c r="AJ18"/>
      <c r="AK18"/>
      <c r="AL18"/>
      <c r="AM18"/>
      <c r="AN18"/>
      <c r="AO18">
        <v>5</v>
      </c>
      <c r="AP18"/>
      <c r="AQ18">
        <v>24</v>
      </c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</row>
    <row r="19" spans="1:71" ht="17.899999999999999" customHeight="1" x14ac:dyDescent="0.35">
      <c r="A19" s="84">
        <f t="shared" si="0"/>
        <v>15</v>
      </c>
      <c r="B19" t="s">
        <v>95</v>
      </c>
      <c r="C19" s="84">
        <v>9407</v>
      </c>
      <c r="D19" t="s">
        <v>377</v>
      </c>
      <c r="E19"/>
      <c r="F19" t="s">
        <v>105</v>
      </c>
      <c r="G19">
        <f>SUM(tblTeAkaPuaho[[#This Row],[Roll Members No Data ]:[Roll Members Male Over 65]])</f>
        <v>15</v>
      </c>
      <c r="H19">
        <f>SUM(tblTeAkaPuaho[[#This Row],[Associate Members No Data]:[Associate Members Male Over 65]])</f>
        <v>1</v>
      </c>
      <c r="I19"/>
      <c r="J19"/>
      <c r="K19">
        <v>2</v>
      </c>
      <c r="L19">
        <v>2</v>
      </c>
      <c r="M19"/>
      <c r="N19">
        <v>4</v>
      </c>
      <c r="O19">
        <v>4</v>
      </c>
      <c r="P19"/>
      <c r="Q19">
        <v>2</v>
      </c>
      <c r="R19">
        <v>1</v>
      </c>
      <c r="S19"/>
      <c r="T19"/>
      <c r="U19"/>
      <c r="V19"/>
      <c r="W19"/>
      <c r="X19">
        <v>1</v>
      </c>
      <c r="Y19"/>
      <c r="Z19"/>
      <c r="AA19"/>
      <c r="AB19"/>
      <c r="AC19"/>
      <c r="AD19"/>
      <c r="AE19"/>
      <c r="AF19"/>
      <c r="AG19"/>
      <c r="AH19"/>
      <c r="AI19">
        <v>3</v>
      </c>
      <c r="AJ19"/>
      <c r="AK19"/>
      <c r="AL19"/>
      <c r="AM19"/>
      <c r="AN19"/>
      <c r="AO19">
        <v>5</v>
      </c>
      <c r="AP19"/>
      <c r="AQ19">
        <v>7</v>
      </c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</row>
    <row r="20" spans="1:71" s="55" customFormat="1" ht="17.899999999999999" customHeight="1" x14ac:dyDescent="0.35">
      <c r="A20" s="49"/>
      <c r="B20" s="49"/>
      <c r="C20" s="50"/>
      <c r="D20" s="51" t="s">
        <v>96</v>
      </c>
      <c r="E20" s="51"/>
      <c r="F20" s="49"/>
      <c r="G20" s="52">
        <f>SUBTOTAL(109,G5:G19)</f>
        <v>281</v>
      </c>
      <c r="H20" s="52">
        <f>SUBTOTAL(109,H5:H19)</f>
        <v>80</v>
      </c>
      <c r="I20" s="52">
        <f t="shared" ref="I20:BS20" si="1">SUBTOTAL(109,I5:I19)</f>
        <v>0</v>
      </c>
      <c r="J20" s="52">
        <f t="shared" si="1"/>
        <v>0</v>
      </c>
      <c r="K20" s="52">
        <f t="shared" si="1"/>
        <v>26</v>
      </c>
      <c r="L20" s="52">
        <f t="shared" si="1"/>
        <v>36</v>
      </c>
      <c r="M20" s="52">
        <f t="shared" si="1"/>
        <v>64</v>
      </c>
      <c r="N20" s="52">
        <f t="shared" si="1"/>
        <v>38</v>
      </c>
      <c r="O20" s="52">
        <f t="shared" si="1"/>
        <v>23</v>
      </c>
      <c r="P20" s="52">
        <f t="shared" si="1"/>
        <v>23</v>
      </c>
      <c r="Q20" s="52">
        <f t="shared" si="1"/>
        <v>50</v>
      </c>
      <c r="R20" s="52">
        <f t="shared" si="1"/>
        <v>21</v>
      </c>
      <c r="S20" s="52">
        <f t="shared" si="1"/>
        <v>0</v>
      </c>
      <c r="T20" s="52">
        <f t="shared" si="1"/>
        <v>10</v>
      </c>
      <c r="U20" s="52">
        <f t="shared" si="1"/>
        <v>17</v>
      </c>
      <c r="V20" s="52">
        <f t="shared" si="1"/>
        <v>18</v>
      </c>
      <c r="W20" s="52">
        <f t="shared" si="1"/>
        <v>12</v>
      </c>
      <c r="X20" s="52">
        <f t="shared" si="1"/>
        <v>5</v>
      </c>
      <c r="Y20" s="52">
        <f t="shared" si="1"/>
        <v>5</v>
      </c>
      <c r="Z20" s="52">
        <f t="shared" si="1"/>
        <v>8</v>
      </c>
      <c r="AA20" s="52">
        <f t="shared" si="1"/>
        <v>5</v>
      </c>
      <c r="AB20" s="52">
        <f t="shared" si="1"/>
        <v>0</v>
      </c>
      <c r="AC20" s="52">
        <f t="shared" si="1"/>
        <v>0</v>
      </c>
      <c r="AD20" s="52">
        <f t="shared" si="1"/>
        <v>2</v>
      </c>
      <c r="AE20" s="52">
        <f t="shared" si="1"/>
        <v>0</v>
      </c>
      <c r="AF20" s="52">
        <f t="shared" si="1"/>
        <v>0</v>
      </c>
      <c r="AG20" s="52">
        <f t="shared" si="1"/>
        <v>0</v>
      </c>
      <c r="AH20" s="52">
        <f t="shared" si="1"/>
        <v>10</v>
      </c>
      <c r="AI20" s="52">
        <f t="shared" si="1"/>
        <v>28</v>
      </c>
      <c r="AJ20" s="52">
        <f t="shared" si="1"/>
        <v>0</v>
      </c>
      <c r="AK20" s="52">
        <f t="shared" si="1"/>
        <v>0</v>
      </c>
      <c r="AL20" s="52">
        <f t="shared" si="1"/>
        <v>0</v>
      </c>
      <c r="AM20" s="52">
        <f t="shared" si="1"/>
        <v>0</v>
      </c>
      <c r="AN20" s="52">
        <f t="shared" si="1"/>
        <v>0</v>
      </c>
      <c r="AO20" s="52">
        <f t="shared" si="1"/>
        <v>33</v>
      </c>
      <c r="AP20" s="52">
        <f t="shared" si="1"/>
        <v>8</v>
      </c>
      <c r="AQ20" s="52">
        <f t="shared" si="1"/>
        <v>35</v>
      </c>
      <c r="AR20" s="52">
        <f t="shared" si="1"/>
        <v>0</v>
      </c>
      <c r="AS20" s="52">
        <f t="shared" si="1"/>
        <v>0</v>
      </c>
      <c r="AT20" s="52">
        <f t="shared" si="1"/>
        <v>6</v>
      </c>
      <c r="AU20" s="52">
        <f t="shared" si="1"/>
        <v>7</v>
      </c>
      <c r="AV20" s="52">
        <f t="shared" si="1"/>
        <v>0</v>
      </c>
      <c r="AW20" s="52">
        <f t="shared" si="1"/>
        <v>0</v>
      </c>
      <c r="AX20" s="52">
        <f t="shared" si="1"/>
        <v>0</v>
      </c>
      <c r="AY20" s="52">
        <f t="shared" si="1"/>
        <v>0</v>
      </c>
      <c r="AZ20" s="52">
        <f t="shared" si="1"/>
        <v>0</v>
      </c>
      <c r="BA20" s="52">
        <f t="shared" si="1"/>
        <v>0</v>
      </c>
      <c r="BB20" s="52">
        <f t="shared" si="1"/>
        <v>3</v>
      </c>
      <c r="BC20" s="52">
        <f t="shared" si="1"/>
        <v>3</v>
      </c>
      <c r="BD20" s="52">
        <f t="shared" si="1"/>
        <v>0</v>
      </c>
      <c r="BE20" s="52">
        <f t="shared" si="1"/>
        <v>0</v>
      </c>
      <c r="BF20" s="52">
        <f t="shared" si="1"/>
        <v>0</v>
      </c>
      <c r="BG20" s="52">
        <f t="shared" si="1"/>
        <v>0</v>
      </c>
      <c r="BH20" s="52">
        <f t="shared" si="1"/>
        <v>0</v>
      </c>
      <c r="BI20" s="52">
        <f t="shared" si="1"/>
        <v>0</v>
      </c>
      <c r="BJ20" s="52">
        <f t="shared" si="1"/>
        <v>0</v>
      </c>
      <c r="BK20" s="52">
        <f t="shared" si="1"/>
        <v>0</v>
      </c>
      <c r="BL20" s="52">
        <f t="shared" si="1"/>
        <v>0</v>
      </c>
      <c r="BM20" s="52">
        <f t="shared" si="1"/>
        <v>0</v>
      </c>
      <c r="BN20" s="52">
        <f t="shared" si="1"/>
        <v>2</v>
      </c>
      <c r="BO20" s="52">
        <f t="shared" si="1"/>
        <v>5</v>
      </c>
      <c r="BP20" s="52">
        <f t="shared" si="1"/>
        <v>0</v>
      </c>
      <c r="BQ20" s="52">
        <f t="shared" si="1"/>
        <v>0</v>
      </c>
      <c r="BR20" s="52">
        <f t="shared" si="1"/>
        <v>0</v>
      </c>
      <c r="BS20" s="52">
        <f t="shared" si="1"/>
        <v>0</v>
      </c>
    </row>
    <row r="21" spans="1:71" s="55" customFormat="1" ht="17.899999999999999" customHeight="1" x14ac:dyDescent="0.35">
      <c r="A21" s="49"/>
      <c r="B21" s="49"/>
      <c r="C21" s="50"/>
      <c r="D21" s="51" t="s">
        <v>97</v>
      </c>
      <c r="E21" s="51"/>
      <c r="F21" s="49"/>
      <c r="G21" s="52">
        <v>281</v>
      </c>
      <c r="H21" s="52">
        <v>80</v>
      </c>
      <c r="I21" s="52">
        <v>0</v>
      </c>
      <c r="J21" s="53">
        <v>0</v>
      </c>
      <c r="K21" s="60">
        <v>26</v>
      </c>
      <c r="L21" s="60">
        <v>36</v>
      </c>
      <c r="M21" s="60">
        <v>64</v>
      </c>
      <c r="N21" s="60">
        <v>38</v>
      </c>
      <c r="O21" s="60">
        <v>23</v>
      </c>
      <c r="P21" s="60">
        <v>23</v>
      </c>
      <c r="Q21" s="60">
        <v>50</v>
      </c>
      <c r="R21" s="60">
        <v>21</v>
      </c>
      <c r="S21" s="61">
        <v>0</v>
      </c>
      <c r="T21" s="60">
        <v>10</v>
      </c>
      <c r="U21" s="60">
        <v>17</v>
      </c>
      <c r="V21" s="60">
        <v>18</v>
      </c>
      <c r="W21" s="60">
        <v>12</v>
      </c>
      <c r="X21" s="60">
        <v>5</v>
      </c>
      <c r="Y21" s="60">
        <v>5</v>
      </c>
      <c r="Z21" s="60">
        <v>8</v>
      </c>
      <c r="AA21" s="60">
        <v>5</v>
      </c>
      <c r="AB21" s="60">
        <v>0</v>
      </c>
      <c r="AC21" s="60">
        <v>0</v>
      </c>
      <c r="AD21" s="60">
        <v>2</v>
      </c>
      <c r="AE21" s="60">
        <v>0</v>
      </c>
      <c r="AF21" s="60">
        <v>0</v>
      </c>
      <c r="AG21" s="60">
        <v>0</v>
      </c>
      <c r="AH21" s="60">
        <v>10</v>
      </c>
      <c r="AI21" s="60">
        <v>28</v>
      </c>
      <c r="AJ21" s="60">
        <v>0</v>
      </c>
      <c r="AK21" s="60">
        <v>0</v>
      </c>
      <c r="AL21" s="60">
        <v>0</v>
      </c>
      <c r="AM21" s="60">
        <v>0</v>
      </c>
      <c r="AN21" s="60">
        <v>0</v>
      </c>
      <c r="AO21" s="60">
        <v>33</v>
      </c>
      <c r="AP21" s="60">
        <v>8</v>
      </c>
      <c r="AQ21" s="60">
        <v>35</v>
      </c>
      <c r="AR21" s="60">
        <v>0</v>
      </c>
      <c r="AS21" s="60">
        <v>0</v>
      </c>
      <c r="AT21" s="60">
        <v>6</v>
      </c>
      <c r="AU21" s="60">
        <v>7</v>
      </c>
      <c r="AV21" s="60">
        <v>0</v>
      </c>
      <c r="AW21" s="60">
        <v>0</v>
      </c>
      <c r="AX21" s="60">
        <v>0</v>
      </c>
      <c r="AY21" s="60">
        <v>0</v>
      </c>
      <c r="AZ21" s="60">
        <v>0</v>
      </c>
      <c r="BA21" s="60">
        <v>0</v>
      </c>
      <c r="BB21" s="60">
        <v>3</v>
      </c>
      <c r="BC21" s="60">
        <v>3</v>
      </c>
      <c r="BD21" s="60">
        <v>0</v>
      </c>
      <c r="BE21" s="60">
        <v>0</v>
      </c>
      <c r="BF21" s="60">
        <v>0</v>
      </c>
      <c r="BG21" s="60">
        <v>0</v>
      </c>
      <c r="BH21" s="60">
        <v>0</v>
      </c>
      <c r="BI21" s="60">
        <v>0</v>
      </c>
      <c r="BJ21" s="60">
        <v>0</v>
      </c>
      <c r="BK21" s="60">
        <v>0</v>
      </c>
      <c r="BL21" s="60">
        <v>0</v>
      </c>
      <c r="BM21" s="60">
        <v>0</v>
      </c>
      <c r="BN21" s="60">
        <v>2</v>
      </c>
      <c r="BO21" s="60">
        <v>5</v>
      </c>
      <c r="BP21" s="60">
        <v>0</v>
      </c>
      <c r="BQ21" s="60">
        <v>0</v>
      </c>
      <c r="BR21" s="60">
        <v>0</v>
      </c>
      <c r="BS21" s="60">
        <v>0</v>
      </c>
    </row>
    <row r="22" spans="1:71" s="55" customFormat="1" ht="15.5" x14ac:dyDescent="0.35">
      <c r="A22" s="49"/>
      <c r="B22" s="49"/>
      <c r="C22" s="50"/>
      <c r="D22" s="51" t="s">
        <v>98</v>
      </c>
      <c r="E22" s="51"/>
      <c r="F22" s="49"/>
      <c r="G22" s="62">
        <f>G20/G21</f>
        <v>1</v>
      </c>
      <c r="H22" s="62">
        <f t="shared" ref="H22:BO22" si="2">H20/H21</f>
        <v>1</v>
      </c>
      <c r="I22" s="62"/>
      <c r="J22" s="62"/>
      <c r="K22" s="62">
        <f t="shared" si="2"/>
        <v>1</v>
      </c>
      <c r="L22" s="62">
        <f t="shared" si="2"/>
        <v>1</v>
      </c>
      <c r="M22" s="62">
        <f t="shared" si="2"/>
        <v>1</v>
      </c>
      <c r="N22" s="62">
        <f t="shared" si="2"/>
        <v>1</v>
      </c>
      <c r="O22" s="62">
        <f t="shared" si="2"/>
        <v>1</v>
      </c>
      <c r="P22" s="62">
        <f t="shared" si="2"/>
        <v>1</v>
      </c>
      <c r="Q22" s="62">
        <f t="shared" si="2"/>
        <v>1</v>
      </c>
      <c r="R22" s="62">
        <f t="shared" si="2"/>
        <v>1</v>
      </c>
      <c r="S22" s="62"/>
      <c r="T22" s="62">
        <f t="shared" si="2"/>
        <v>1</v>
      </c>
      <c r="U22" s="62">
        <f t="shared" si="2"/>
        <v>1</v>
      </c>
      <c r="V22" s="62">
        <f t="shared" si="2"/>
        <v>1</v>
      </c>
      <c r="W22" s="62">
        <f t="shared" si="2"/>
        <v>1</v>
      </c>
      <c r="X22" s="62">
        <f t="shared" si="2"/>
        <v>1</v>
      </c>
      <c r="Y22" s="62">
        <f t="shared" si="2"/>
        <v>1</v>
      </c>
      <c r="Z22" s="62">
        <f t="shared" si="2"/>
        <v>1</v>
      </c>
      <c r="AA22" s="62">
        <f t="shared" si="2"/>
        <v>1</v>
      </c>
      <c r="AB22" s="62"/>
      <c r="AC22" s="62"/>
      <c r="AD22" s="62">
        <f t="shared" si="2"/>
        <v>1</v>
      </c>
      <c r="AE22" s="62"/>
      <c r="AF22" s="62"/>
      <c r="AG22" s="62"/>
      <c r="AH22" s="62">
        <f t="shared" si="2"/>
        <v>1</v>
      </c>
      <c r="AI22" s="62">
        <f t="shared" si="2"/>
        <v>1</v>
      </c>
      <c r="AJ22" s="62"/>
      <c r="AK22" s="62"/>
      <c r="AL22" s="62"/>
      <c r="AM22" s="62"/>
      <c r="AN22" s="62"/>
      <c r="AO22" s="62">
        <f t="shared" si="2"/>
        <v>1</v>
      </c>
      <c r="AP22" s="62">
        <f t="shared" si="2"/>
        <v>1</v>
      </c>
      <c r="AQ22" s="62">
        <f t="shared" si="2"/>
        <v>1</v>
      </c>
      <c r="AR22" s="62"/>
      <c r="AS22" s="62"/>
      <c r="AT22" s="62">
        <f t="shared" si="2"/>
        <v>1</v>
      </c>
      <c r="AU22" s="62">
        <f t="shared" si="2"/>
        <v>1</v>
      </c>
      <c r="AV22" s="62"/>
      <c r="AW22" s="62"/>
      <c r="AX22" s="62"/>
      <c r="AY22" s="62"/>
      <c r="AZ22" s="62"/>
      <c r="BA22" s="62"/>
      <c r="BB22" s="62">
        <f t="shared" si="2"/>
        <v>1</v>
      </c>
      <c r="BC22" s="62">
        <f t="shared" si="2"/>
        <v>1</v>
      </c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>
        <f t="shared" si="2"/>
        <v>1</v>
      </c>
      <c r="BO22" s="62">
        <f t="shared" si="2"/>
        <v>1</v>
      </c>
      <c r="BP22" s="62"/>
      <c r="BQ22" s="62"/>
      <c r="BR22" s="62"/>
      <c r="BS22" s="62"/>
    </row>
    <row r="27" spans="1:71" ht="18.5" x14ac:dyDescent="0.45">
      <c r="A27" s="43" t="s">
        <v>139</v>
      </c>
      <c r="B27" s="44"/>
      <c r="D27" s="30" t="s">
        <v>378</v>
      </c>
      <c r="E27" s="30"/>
    </row>
    <row r="28" spans="1:71" x14ac:dyDescent="0.3">
      <c r="A28" s="45" t="s">
        <v>140</v>
      </c>
      <c r="B28" s="46">
        <f>COUNT(tblTeAkaPuaho[[#All],[Ref]])</f>
        <v>15</v>
      </c>
    </row>
    <row r="29" spans="1:71" x14ac:dyDescent="0.3">
      <c r="A29" s="47" t="s">
        <v>141</v>
      </c>
      <c r="B29" s="48">
        <f>COUNTIF(tblTeAkaPuaho[[#All],[2022 Statistics Returned (Y/N)]],"Y")</f>
        <v>0</v>
      </c>
    </row>
  </sheetData>
  <mergeCells count="15">
    <mergeCell ref="AK1:AL1"/>
    <mergeCell ref="J1:R1"/>
    <mergeCell ref="S1:AA1"/>
    <mergeCell ref="AB1:AE1"/>
    <mergeCell ref="AF1:AH1"/>
    <mergeCell ref="AI1:AJ1"/>
    <mergeCell ref="BH1:BK1"/>
    <mergeCell ref="BL1:BO1"/>
    <mergeCell ref="BP1:BS1"/>
    <mergeCell ref="AM1:AN1"/>
    <mergeCell ref="AO1:AQ1"/>
    <mergeCell ref="AR1:AU1"/>
    <mergeCell ref="AV1:AY1"/>
    <mergeCell ref="AZ1:BC1"/>
    <mergeCell ref="BD1:BG1"/>
  </mergeCells>
  <pageMargins left="0.7" right="0.7" top="0.75" bottom="0.75" header="0.3" footer="0.3"/>
  <pageSetup paperSize="9" orientation="portrait" horizontalDpi="300" verticalDpi="300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a1855d3-fb0a-457d-868e-8fdae8bf6f8c">
      <Terms xmlns="http://schemas.microsoft.com/office/infopath/2007/PartnerControls"/>
    </lcf76f155ced4ddcb4097134ff3c332f>
    <TaxCatchAll xmlns="d3c68722-81ea-4489-b930-3d181f552d7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198E98C7BBB6D4B9DA9762E7CB3E732" ma:contentTypeVersion="19" ma:contentTypeDescription="Create a new document." ma:contentTypeScope="" ma:versionID="0677d2e6b913444dd11aeed9d7aeaf52">
  <xsd:schema xmlns:xsd="http://www.w3.org/2001/XMLSchema" xmlns:xs="http://www.w3.org/2001/XMLSchema" xmlns:p="http://schemas.microsoft.com/office/2006/metadata/properties" xmlns:ns2="d3c68722-81ea-4489-b930-3d181f552d7d" xmlns:ns3="7a1855d3-fb0a-457d-868e-8fdae8bf6f8c" targetNamespace="http://schemas.microsoft.com/office/2006/metadata/properties" ma:root="true" ma:fieldsID="9ba55307c86c995f5bd6273c86fa1442" ns2:_="" ns3:_="">
    <xsd:import namespace="d3c68722-81ea-4489-b930-3d181f552d7d"/>
    <xsd:import namespace="7a1855d3-fb0a-457d-868e-8fdae8bf6f8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68722-81ea-4489-b930-3d181f552d7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08dfd7f7-8ace-491a-9e72-ccbae9d8b0d0}" ma:internalName="TaxCatchAll" ma:showField="CatchAllData" ma:web="d3c68722-81ea-4489-b930-3d181f552d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1855d3-fb0a-457d-868e-8fdae8bf6f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2adbc10-c431-4f89-956f-fd5901b745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F88814-3AF7-40CA-8596-5B75A84ADE79}">
  <ds:schemaRefs>
    <ds:schemaRef ds:uri="http://schemas.microsoft.com/office/2006/metadata/properties"/>
    <ds:schemaRef ds:uri="http://schemas.microsoft.com/office/infopath/2007/PartnerControls"/>
    <ds:schemaRef ds:uri="7a1855d3-fb0a-457d-868e-8fdae8bf6f8c"/>
    <ds:schemaRef ds:uri="d3c68722-81ea-4489-b930-3d181f552d7d"/>
  </ds:schemaRefs>
</ds:datastoreItem>
</file>

<file path=customXml/itemProps2.xml><?xml version="1.0" encoding="utf-8"?>
<ds:datastoreItem xmlns:ds="http://schemas.openxmlformats.org/officeDocument/2006/customXml" ds:itemID="{3903D158-F528-4B72-B4B5-C17527740D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103C23-ED1C-4C9D-8BD6-65AB7F95E5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TitlePage</vt:lpstr>
      <vt:lpstr>All Presbyteries</vt:lpstr>
      <vt:lpstr>Alpine</vt:lpstr>
      <vt:lpstr>Central</vt:lpstr>
      <vt:lpstr>Kaimai</vt:lpstr>
      <vt:lpstr>Northern</vt:lpstr>
      <vt:lpstr>Pacific</vt:lpstr>
      <vt:lpstr>Southern</vt:lpstr>
      <vt:lpstr>Te Aka Puaho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Michaela Press</dc:creator>
  <cp:keywords/>
  <dc:description/>
  <cp:lastModifiedBy>Katrina Graham</cp:lastModifiedBy>
  <cp:revision/>
  <dcterms:created xsi:type="dcterms:W3CDTF">2022-08-09T02:15:08Z</dcterms:created>
  <dcterms:modified xsi:type="dcterms:W3CDTF">2023-05-24T04:21:23Z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0x0101009198E98C7BBB6D4B9DA9762E7CB3E732</vt:lpwstr>
  </property>
  <property fmtid="{D5CDD505-2E9C-101B-9397-08002B2CF9AE}" pid="3" name="MediaServiceImageTags">
    <vt:lpwstr/>
  </property>
</Properties>
</file>